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M\Desktop\"/>
    </mc:Choice>
  </mc:AlternateContent>
  <xr:revisionPtr revIDLastSave="0" documentId="13_ncr:1_{19D1D1F7-34BE-43B5-B6F3-8A630A7D9E58}" xr6:coauthVersionLast="47" xr6:coauthVersionMax="47" xr10:uidLastSave="{00000000-0000-0000-0000-000000000000}"/>
  <bookViews>
    <workbookView xWindow="-108" yWindow="-108" windowWidth="23256" windowHeight="12456" firstSheet="1" activeTab="14" xr2:uid="{00000000-000D-0000-FFFF-FFFF00000000}"/>
  </bookViews>
  <sheets>
    <sheet name="Sheet1" sheetId="22" state="hidden" r:id="rId1"/>
    <sheet name="Sheet7" sheetId="44" r:id="rId2"/>
    <sheet name="APR" sheetId="26" r:id="rId3"/>
    <sheet name="MAY" sheetId="27" r:id="rId4"/>
    <sheet name="JUN" sheetId="28" r:id="rId5"/>
    <sheet name="JUL" sheetId="29" r:id="rId6"/>
    <sheet name="AUG" sheetId="30" r:id="rId7"/>
    <sheet name="SEP" sheetId="31" r:id="rId8"/>
    <sheet name="OCT" sheetId="32" r:id="rId9"/>
    <sheet name="NOV" sheetId="46" r:id="rId10"/>
    <sheet name="DEC" sheetId="34" r:id="rId11"/>
    <sheet name="JAN" sheetId="37" r:id="rId12"/>
    <sheet name="FEB" sheetId="36" r:id="rId13"/>
    <sheet name="MAR" sheetId="35" r:id="rId14"/>
    <sheet name="TOTAL" sheetId="38" r:id="rId15"/>
    <sheet name="BR TARGET" sheetId="45" r:id="rId16"/>
    <sheet name="BR RANK" sheetId="47" r:id="rId17"/>
    <sheet name="Sheet2" sheetId="51" r:id="rId18"/>
    <sheet name="STAFF TARGET" sheetId="50" r:id="rId19"/>
    <sheet name="STAFF RANK" sheetId="49" r:id="rId20"/>
    <sheet name="Sheet3" sheetId="52" r:id="rId21"/>
    <sheet name="MFN" sheetId="53" r:id="rId22"/>
  </sheets>
  <definedNames>
    <definedName name="_xlnm._FilterDatabase" localSheetId="2" hidden="1">APR!$A$2:$T$38</definedName>
    <definedName name="_xlnm._FilterDatabase" localSheetId="16" hidden="1">'BR RANK'!$B$4:$E$4</definedName>
    <definedName name="_xlnm._FilterDatabase" localSheetId="17" hidden="1">Sheet2!$D$4:$E$4</definedName>
    <definedName name="_xlnm._FilterDatabase" localSheetId="20" hidden="1">Sheet3!$B$2:$V$2</definedName>
    <definedName name="_xlnm._FilterDatabase" localSheetId="19" hidden="1">'STAFF RANK'!$B$5:$F$5</definedName>
    <definedName name="_xlnm._FilterDatabase" localSheetId="14" hidden="1">TOTAL!$A$41:$T$61</definedName>
    <definedName name="_xlnm.Print_Area" localSheetId="2">APR!$A$1:$T$38</definedName>
    <definedName name="_xlnm.Print_Area" localSheetId="6">AUG!$A$1:$T$38</definedName>
    <definedName name="_xlnm.Print_Area" localSheetId="15">'BR TARGET'!$A$1:$Q$46</definedName>
    <definedName name="_xlnm.Print_Area" localSheetId="10">DEC!$A$1:$T$38</definedName>
    <definedName name="_xlnm.Print_Area" localSheetId="12">FEB!$A$1:$T$38</definedName>
    <definedName name="_xlnm.Print_Area" localSheetId="11">JAN!$A$1:$T$38</definedName>
    <definedName name="_xlnm.Print_Area" localSheetId="5">JUL!$A$1:$T$38</definedName>
    <definedName name="_xlnm.Print_Area" localSheetId="4">JUN!$A$1:$T$38</definedName>
    <definedName name="_xlnm.Print_Area" localSheetId="13">MAR!$A$1:$T$38</definedName>
    <definedName name="_xlnm.Print_Area" localSheetId="3">MAY!$A$1:$T$38</definedName>
    <definedName name="_xlnm.Print_Area" localSheetId="9">NOV!$A$1:$T$38</definedName>
    <definedName name="_xlnm.Print_Area" localSheetId="8">OCT!$A$1:$T$38</definedName>
    <definedName name="_xlnm.Print_Area" localSheetId="7">SEP!$A$1:$T$38</definedName>
    <definedName name="_xlnm.Print_Area" localSheetId="20">Sheet3!$A$1:$V$35</definedName>
    <definedName name="_xlnm.Print_Area" localSheetId="1">Sheet7!$A$1:$H$16</definedName>
    <definedName name="_xlnm.Print_Area" localSheetId="14">TOTAL!$A$39:$T$61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5" i="35" l="1"/>
  <c r="I65" i="35"/>
  <c r="H65" i="35"/>
  <c r="G65" i="35"/>
  <c r="F65" i="35"/>
  <c r="E65" i="35"/>
  <c r="D65" i="35"/>
  <c r="O62" i="35"/>
  <c r="N62" i="35"/>
  <c r="M62" i="35"/>
  <c r="L62" i="35"/>
  <c r="K62" i="35"/>
  <c r="J62" i="35"/>
  <c r="P62" i="35" s="1"/>
  <c r="C62" i="35"/>
  <c r="R62" i="35" s="1"/>
  <c r="O61" i="35"/>
  <c r="N61" i="35"/>
  <c r="M61" i="35"/>
  <c r="L61" i="35"/>
  <c r="K61" i="35"/>
  <c r="J61" i="35"/>
  <c r="P61" i="35" s="1"/>
  <c r="C61" i="35"/>
  <c r="R61" i="35" s="1"/>
  <c r="O60" i="35"/>
  <c r="N60" i="35"/>
  <c r="M60" i="35"/>
  <c r="L60" i="35"/>
  <c r="K60" i="35"/>
  <c r="J60" i="35"/>
  <c r="P60" i="35" s="1"/>
  <c r="C60" i="35"/>
  <c r="R60" i="35" s="1"/>
  <c r="O59" i="35"/>
  <c r="N59" i="35"/>
  <c r="M59" i="35"/>
  <c r="L59" i="35"/>
  <c r="K59" i="35"/>
  <c r="J59" i="35"/>
  <c r="P59" i="35" s="1"/>
  <c r="C59" i="35"/>
  <c r="R59" i="35" s="1"/>
  <c r="O58" i="35"/>
  <c r="N58" i="35"/>
  <c r="M58" i="35"/>
  <c r="L58" i="35"/>
  <c r="K58" i="35"/>
  <c r="J58" i="35"/>
  <c r="P58" i="35" s="1"/>
  <c r="C58" i="35"/>
  <c r="R58" i="35" s="1"/>
  <c r="O57" i="35"/>
  <c r="N57" i="35"/>
  <c r="M57" i="35"/>
  <c r="L57" i="35"/>
  <c r="K57" i="35"/>
  <c r="J57" i="35"/>
  <c r="P57" i="35" s="1"/>
  <c r="C57" i="35"/>
  <c r="R57" i="35" s="1"/>
  <c r="O56" i="35"/>
  <c r="N56" i="35"/>
  <c r="M56" i="35"/>
  <c r="L56" i="35"/>
  <c r="K56" i="35"/>
  <c r="J56" i="35"/>
  <c r="P56" i="35" s="1"/>
  <c r="C56" i="35"/>
  <c r="R56" i="35" s="1"/>
  <c r="O55" i="35"/>
  <c r="N55" i="35"/>
  <c r="M55" i="35"/>
  <c r="L55" i="35"/>
  <c r="K55" i="35"/>
  <c r="J55" i="35"/>
  <c r="P55" i="35" s="1"/>
  <c r="C55" i="35"/>
  <c r="R55" i="35" s="1"/>
  <c r="O54" i="35"/>
  <c r="N54" i="35"/>
  <c r="M54" i="35"/>
  <c r="L54" i="35"/>
  <c r="K54" i="35"/>
  <c r="J54" i="35"/>
  <c r="P54" i="35" s="1"/>
  <c r="C54" i="35"/>
  <c r="R54" i="35" s="1"/>
  <c r="O53" i="35"/>
  <c r="N53" i="35"/>
  <c r="M53" i="35"/>
  <c r="L53" i="35"/>
  <c r="K53" i="35"/>
  <c r="J53" i="35"/>
  <c r="P53" i="35" s="1"/>
  <c r="C53" i="35"/>
  <c r="R53" i="35" s="1"/>
  <c r="O52" i="35"/>
  <c r="N52" i="35"/>
  <c r="M52" i="35"/>
  <c r="L52" i="35"/>
  <c r="K52" i="35"/>
  <c r="J52" i="35"/>
  <c r="P52" i="35" s="1"/>
  <c r="C52" i="35"/>
  <c r="R52" i="35" s="1"/>
  <c r="O51" i="35"/>
  <c r="N51" i="35"/>
  <c r="M51" i="35"/>
  <c r="L51" i="35"/>
  <c r="K51" i="35"/>
  <c r="J51" i="35"/>
  <c r="P51" i="35" s="1"/>
  <c r="C51" i="35"/>
  <c r="R51" i="35" s="1"/>
  <c r="O50" i="35"/>
  <c r="N50" i="35"/>
  <c r="M50" i="35"/>
  <c r="L50" i="35"/>
  <c r="K50" i="35"/>
  <c r="J50" i="35"/>
  <c r="P50" i="35" s="1"/>
  <c r="C50" i="35"/>
  <c r="R50" i="35" s="1"/>
  <c r="O49" i="35"/>
  <c r="N49" i="35"/>
  <c r="M49" i="35"/>
  <c r="L49" i="35"/>
  <c r="K49" i="35"/>
  <c r="J49" i="35"/>
  <c r="P49" i="35" s="1"/>
  <c r="C49" i="35"/>
  <c r="R49" i="35" s="1"/>
  <c r="O48" i="35"/>
  <c r="N48" i="35"/>
  <c r="M48" i="35"/>
  <c r="L48" i="35"/>
  <c r="K48" i="35"/>
  <c r="J48" i="35"/>
  <c r="P48" i="35" s="1"/>
  <c r="C48" i="35"/>
  <c r="R48" i="35" s="1"/>
  <c r="O47" i="35"/>
  <c r="N47" i="35"/>
  <c r="M47" i="35"/>
  <c r="L47" i="35"/>
  <c r="K47" i="35"/>
  <c r="J47" i="35"/>
  <c r="P47" i="35" s="1"/>
  <c r="C47" i="35"/>
  <c r="R47" i="35" s="1"/>
  <c r="O46" i="35"/>
  <c r="N46" i="35"/>
  <c r="M46" i="35"/>
  <c r="L46" i="35"/>
  <c r="K46" i="35"/>
  <c r="J46" i="35"/>
  <c r="P46" i="35" s="1"/>
  <c r="C46" i="35"/>
  <c r="R46" i="35" s="1"/>
  <c r="O45" i="35"/>
  <c r="N45" i="35"/>
  <c r="M45" i="35"/>
  <c r="L45" i="35"/>
  <c r="K45" i="35"/>
  <c r="J45" i="35"/>
  <c r="P45" i="35" s="1"/>
  <c r="C45" i="35"/>
  <c r="R45" i="35" s="1"/>
  <c r="O44" i="35"/>
  <c r="N44" i="35"/>
  <c r="M44" i="35"/>
  <c r="L44" i="35"/>
  <c r="K44" i="35"/>
  <c r="J44" i="35"/>
  <c r="P44" i="35" s="1"/>
  <c r="C44" i="35"/>
  <c r="R44" i="35" s="1"/>
  <c r="O43" i="35"/>
  <c r="O65" i="35" s="1"/>
  <c r="N43" i="35"/>
  <c r="N65" i="35" s="1"/>
  <c r="M43" i="35"/>
  <c r="M65" i="35" s="1"/>
  <c r="L43" i="35"/>
  <c r="L65" i="35" s="1"/>
  <c r="K43" i="35"/>
  <c r="K65" i="35" s="1"/>
  <c r="J43" i="35"/>
  <c r="C43" i="35"/>
  <c r="R43" i="35" s="1"/>
  <c r="R65" i="35" s="1"/>
  <c r="Q65" i="36"/>
  <c r="I65" i="36"/>
  <c r="H65" i="36"/>
  <c r="G65" i="36"/>
  <c r="F65" i="36"/>
  <c r="E65" i="36"/>
  <c r="D65" i="36"/>
  <c r="O62" i="36"/>
  <c r="N62" i="36"/>
  <c r="M62" i="36"/>
  <c r="L62" i="36"/>
  <c r="K62" i="36"/>
  <c r="J62" i="36"/>
  <c r="P62" i="36" s="1"/>
  <c r="C62" i="36"/>
  <c r="R62" i="36" s="1"/>
  <c r="O61" i="36"/>
  <c r="N61" i="36"/>
  <c r="M61" i="36"/>
  <c r="L61" i="36"/>
  <c r="K61" i="36"/>
  <c r="J61" i="36"/>
  <c r="P61" i="36" s="1"/>
  <c r="C61" i="36"/>
  <c r="R61" i="36" s="1"/>
  <c r="O60" i="36"/>
  <c r="N60" i="36"/>
  <c r="M60" i="36"/>
  <c r="L60" i="36"/>
  <c r="K60" i="36"/>
  <c r="J60" i="36"/>
  <c r="P60" i="36" s="1"/>
  <c r="C60" i="36"/>
  <c r="R60" i="36" s="1"/>
  <c r="O59" i="36"/>
  <c r="N59" i="36"/>
  <c r="M59" i="36"/>
  <c r="L59" i="36"/>
  <c r="K59" i="36"/>
  <c r="J59" i="36"/>
  <c r="P59" i="36" s="1"/>
  <c r="C59" i="36"/>
  <c r="R59" i="36" s="1"/>
  <c r="O58" i="36"/>
  <c r="N58" i="36"/>
  <c r="M58" i="36"/>
  <c r="L58" i="36"/>
  <c r="K58" i="36"/>
  <c r="J58" i="36"/>
  <c r="P58" i="36" s="1"/>
  <c r="C58" i="36"/>
  <c r="R58" i="36" s="1"/>
  <c r="O57" i="36"/>
  <c r="N57" i="36"/>
  <c r="M57" i="36"/>
  <c r="L57" i="36"/>
  <c r="K57" i="36"/>
  <c r="J57" i="36"/>
  <c r="P57" i="36" s="1"/>
  <c r="C57" i="36"/>
  <c r="R57" i="36" s="1"/>
  <c r="O56" i="36"/>
  <c r="N56" i="36"/>
  <c r="M56" i="36"/>
  <c r="L56" i="36"/>
  <c r="K56" i="36"/>
  <c r="J56" i="36"/>
  <c r="P56" i="36" s="1"/>
  <c r="C56" i="36"/>
  <c r="R56" i="36" s="1"/>
  <c r="O55" i="36"/>
  <c r="N55" i="36"/>
  <c r="M55" i="36"/>
  <c r="L55" i="36"/>
  <c r="K55" i="36"/>
  <c r="J55" i="36"/>
  <c r="P55" i="36" s="1"/>
  <c r="C55" i="36"/>
  <c r="R55" i="36" s="1"/>
  <c r="O54" i="36"/>
  <c r="N54" i="36"/>
  <c r="M54" i="36"/>
  <c r="L54" i="36"/>
  <c r="K54" i="36"/>
  <c r="J54" i="36"/>
  <c r="P54" i="36" s="1"/>
  <c r="C54" i="36"/>
  <c r="R54" i="36" s="1"/>
  <c r="O53" i="36"/>
  <c r="N53" i="36"/>
  <c r="M53" i="36"/>
  <c r="L53" i="36"/>
  <c r="K53" i="36"/>
  <c r="J53" i="36"/>
  <c r="P53" i="36" s="1"/>
  <c r="C53" i="36"/>
  <c r="R53" i="36" s="1"/>
  <c r="O52" i="36"/>
  <c r="N52" i="36"/>
  <c r="M52" i="36"/>
  <c r="L52" i="36"/>
  <c r="K52" i="36"/>
  <c r="J52" i="36"/>
  <c r="P52" i="36" s="1"/>
  <c r="C52" i="36"/>
  <c r="R52" i="36" s="1"/>
  <c r="O51" i="36"/>
  <c r="N51" i="36"/>
  <c r="M51" i="36"/>
  <c r="L51" i="36"/>
  <c r="K51" i="36"/>
  <c r="J51" i="36"/>
  <c r="P51" i="36" s="1"/>
  <c r="C51" i="36"/>
  <c r="R51" i="36" s="1"/>
  <c r="O50" i="36"/>
  <c r="N50" i="36"/>
  <c r="M50" i="36"/>
  <c r="L50" i="36"/>
  <c r="K50" i="36"/>
  <c r="J50" i="36"/>
  <c r="P50" i="36" s="1"/>
  <c r="C50" i="36"/>
  <c r="R50" i="36" s="1"/>
  <c r="O49" i="36"/>
  <c r="N49" i="36"/>
  <c r="M49" i="36"/>
  <c r="L49" i="36"/>
  <c r="K49" i="36"/>
  <c r="J49" i="36"/>
  <c r="P49" i="36" s="1"/>
  <c r="C49" i="36"/>
  <c r="R49" i="36" s="1"/>
  <c r="O48" i="36"/>
  <c r="N48" i="36"/>
  <c r="M48" i="36"/>
  <c r="L48" i="36"/>
  <c r="K48" i="36"/>
  <c r="J48" i="36"/>
  <c r="P48" i="36" s="1"/>
  <c r="C48" i="36"/>
  <c r="R48" i="36" s="1"/>
  <c r="O47" i="36"/>
  <c r="N47" i="36"/>
  <c r="M47" i="36"/>
  <c r="L47" i="36"/>
  <c r="K47" i="36"/>
  <c r="J47" i="36"/>
  <c r="P47" i="36" s="1"/>
  <c r="C47" i="36"/>
  <c r="R47" i="36" s="1"/>
  <c r="O46" i="36"/>
  <c r="N46" i="36"/>
  <c r="M46" i="36"/>
  <c r="L46" i="36"/>
  <c r="K46" i="36"/>
  <c r="J46" i="36"/>
  <c r="P46" i="36" s="1"/>
  <c r="C46" i="36"/>
  <c r="R46" i="36" s="1"/>
  <c r="O45" i="36"/>
  <c r="N45" i="36"/>
  <c r="M45" i="36"/>
  <c r="L45" i="36"/>
  <c r="K45" i="36"/>
  <c r="J45" i="36"/>
  <c r="P45" i="36" s="1"/>
  <c r="C45" i="36"/>
  <c r="R45" i="36" s="1"/>
  <c r="O44" i="36"/>
  <c r="N44" i="36"/>
  <c r="M44" i="36"/>
  <c r="L44" i="36"/>
  <c r="K44" i="36"/>
  <c r="J44" i="36"/>
  <c r="P44" i="36" s="1"/>
  <c r="C44" i="36"/>
  <c r="R44" i="36" s="1"/>
  <c r="O43" i="36"/>
  <c r="O65" i="36" s="1"/>
  <c r="N43" i="36"/>
  <c r="N65" i="36" s="1"/>
  <c r="M43" i="36"/>
  <c r="M65" i="36" s="1"/>
  <c r="L43" i="36"/>
  <c r="L65" i="36" s="1"/>
  <c r="K43" i="36"/>
  <c r="K65" i="36" s="1"/>
  <c r="J43" i="36"/>
  <c r="C43" i="36"/>
  <c r="R43" i="36" s="1"/>
  <c r="R65" i="36" s="1"/>
  <c r="Q65" i="37"/>
  <c r="I65" i="37"/>
  <c r="H65" i="37"/>
  <c r="G65" i="37"/>
  <c r="F65" i="37"/>
  <c r="E65" i="37"/>
  <c r="D65" i="37"/>
  <c r="O62" i="37"/>
  <c r="N62" i="37"/>
  <c r="M62" i="37"/>
  <c r="L62" i="37"/>
  <c r="K62" i="37"/>
  <c r="J62" i="37"/>
  <c r="P62" i="37" s="1"/>
  <c r="C62" i="37"/>
  <c r="R62" i="37" s="1"/>
  <c r="O61" i="37"/>
  <c r="N61" i="37"/>
  <c r="M61" i="37"/>
  <c r="L61" i="37"/>
  <c r="K61" i="37"/>
  <c r="J61" i="37"/>
  <c r="P61" i="37" s="1"/>
  <c r="C61" i="37"/>
  <c r="R61" i="37" s="1"/>
  <c r="O60" i="37"/>
  <c r="N60" i="37"/>
  <c r="M60" i="37"/>
  <c r="L60" i="37"/>
  <c r="K60" i="37"/>
  <c r="J60" i="37"/>
  <c r="P60" i="37" s="1"/>
  <c r="C60" i="37"/>
  <c r="R60" i="37" s="1"/>
  <c r="O59" i="37"/>
  <c r="N59" i="37"/>
  <c r="M59" i="37"/>
  <c r="L59" i="37"/>
  <c r="K59" i="37"/>
  <c r="J59" i="37"/>
  <c r="P59" i="37" s="1"/>
  <c r="C59" i="37"/>
  <c r="R59" i="37" s="1"/>
  <c r="O58" i="37"/>
  <c r="N58" i="37"/>
  <c r="M58" i="37"/>
  <c r="L58" i="37"/>
  <c r="K58" i="37"/>
  <c r="J58" i="37"/>
  <c r="P58" i="37" s="1"/>
  <c r="C58" i="37"/>
  <c r="R58" i="37" s="1"/>
  <c r="O57" i="37"/>
  <c r="N57" i="37"/>
  <c r="M57" i="37"/>
  <c r="L57" i="37"/>
  <c r="K57" i="37"/>
  <c r="J57" i="37"/>
  <c r="P57" i="37" s="1"/>
  <c r="C57" i="37"/>
  <c r="R57" i="37" s="1"/>
  <c r="O56" i="37"/>
  <c r="N56" i="37"/>
  <c r="M56" i="37"/>
  <c r="L56" i="37"/>
  <c r="K56" i="37"/>
  <c r="J56" i="37"/>
  <c r="P56" i="37" s="1"/>
  <c r="C56" i="37"/>
  <c r="R56" i="37" s="1"/>
  <c r="O55" i="37"/>
  <c r="N55" i="37"/>
  <c r="M55" i="37"/>
  <c r="L55" i="37"/>
  <c r="K55" i="37"/>
  <c r="J55" i="37"/>
  <c r="P55" i="37" s="1"/>
  <c r="C55" i="37"/>
  <c r="R55" i="37" s="1"/>
  <c r="O54" i="37"/>
  <c r="N54" i="37"/>
  <c r="M54" i="37"/>
  <c r="L54" i="37"/>
  <c r="K54" i="37"/>
  <c r="J54" i="37"/>
  <c r="P54" i="37" s="1"/>
  <c r="C54" i="37"/>
  <c r="R54" i="37" s="1"/>
  <c r="O53" i="37"/>
  <c r="N53" i="37"/>
  <c r="M53" i="37"/>
  <c r="L53" i="37"/>
  <c r="K53" i="37"/>
  <c r="J53" i="37"/>
  <c r="P53" i="37" s="1"/>
  <c r="C53" i="37"/>
  <c r="R53" i="37" s="1"/>
  <c r="O52" i="37"/>
  <c r="N52" i="37"/>
  <c r="M52" i="37"/>
  <c r="L52" i="37"/>
  <c r="K52" i="37"/>
  <c r="J52" i="37"/>
  <c r="P52" i="37" s="1"/>
  <c r="C52" i="37"/>
  <c r="R52" i="37" s="1"/>
  <c r="O51" i="37"/>
  <c r="N51" i="37"/>
  <c r="M51" i="37"/>
  <c r="L51" i="37"/>
  <c r="K51" i="37"/>
  <c r="J51" i="37"/>
  <c r="P51" i="37" s="1"/>
  <c r="C51" i="37"/>
  <c r="R51" i="37" s="1"/>
  <c r="O50" i="37"/>
  <c r="N50" i="37"/>
  <c r="M50" i="37"/>
  <c r="L50" i="37"/>
  <c r="K50" i="37"/>
  <c r="J50" i="37"/>
  <c r="P50" i="37" s="1"/>
  <c r="C50" i="37"/>
  <c r="R50" i="37" s="1"/>
  <c r="O49" i="37"/>
  <c r="N49" i="37"/>
  <c r="M49" i="37"/>
  <c r="L49" i="37"/>
  <c r="K49" i="37"/>
  <c r="J49" i="37"/>
  <c r="P49" i="37" s="1"/>
  <c r="C49" i="37"/>
  <c r="R49" i="37" s="1"/>
  <c r="O48" i="37"/>
  <c r="N48" i="37"/>
  <c r="M48" i="37"/>
  <c r="L48" i="37"/>
  <c r="K48" i="37"/>
  <c r="J48" i="37"/>
  <c r="P48" i="37" s="1"/>
  <c r="C48" i="37"/>
  <c r="R48" i="37" s="1"/>
  <c r="O47" i="37"/>
  <c r="N47" i="37"/>
  <c r="M47" i="37"/>
  <c r="L47" i="37"/>
  <c r="K47" i="37"/>
  <c r="J47" i="37"/>
  <c r="P47" i="37" s="1"/>
  <c r="C47" i="37"/>
  <c r="R47" i="37" s="1"/>
  <c r="O46" i="37"/>
  <c r="N46" i="37"/>
  <c r="M46" i="37"/>
  <c r="L46" i="37"/>
  <c r="K46" i="37"/>
  <c r="J46" i="37"/>
  <c r="P46" i="37" s="1"/>
  <c r="C46" i="37"/>
  <c r="R46" i="37" s="1"/>
  <c r="O45" i="37"/>
  <c r="N45" i="37"/>
  <c r="M45" i="37"/>
  <c r="L45" i="37"/>
  <c r="K45" i="37"/>
  <c r="J45" i="37"/>
  <c r="P45" i="37" s="1"/>
  <c r="C45" i="37"/>
  <c r="R45" i="37" s="1"/>
  <c r="O44" i="37"/>
  <c r="N44" i="37"/>
  <c r="M44" i="37"/>
  <c r="L44" i="37"/>
  <c r="K44" i="37"/>
  <c r="J44" i="37"/>
  <c r="P44" i="37" s="1"/>
  <c r="C44" i="37"/>
  <c r="R44" i="37" s="1"/>
  <c r="O43" i="37"/>
  <c r="O65" i="37" s="1"/>
  <c r="N43" i="37"/>
  <c r="N65" i="37" s="1"/>
  <c r="M43" i="37"/>
  <c r="M65" i="37" s="1"/>
  <c r="L43" i="37"/>
  <c r="L65" i="37" s="1"/>
  <c r="K43" i="37"/>
  <c r="K65" i="37" s="1"/>
  <c r="J43" i="37"/>
  <c r="C43" i="37"/>
  <c r="R43" i="37" s="1"/>
  <c r="R65" i="37" s="1"/>
  <c r="Q65" i="34"/>
  <c r="I65" i="34"/>
  <c r="H65" i="34"/>
  <c r="G65" i="34"/>
  <c r="F65" i="34"/>
  <c r="E65" i="34"/>
  <c r="D65" i="34"/>
  <c r="O62" i="34"/>
  <c r="N62" i="34"/>
  <c r="M62" i="34"/>
  <c r="L62" i="34"/>
  <c r="K62" i="34"/>
  <c r="J62" i="34"/>
  <c r="P62" i="34" s="1"/>
  <c r="C62" i="34"/>
  <c r="R62" i="34" s="1"/>
  <c r="O61" i="34"/>
  <c r="N61" i="34"/>
  <c r="M61" i="34"/>
  <c r="L61" i="34"/>
  <c r="K61" i="34"/>
  <c r="J61" i="34"/>
  <c r="P61" i="34" s="1"/>
  <c r="C61" i="34"/>
  <c r="R61" i="34" s="1"/>
  <c r="O60" i="34"/>
  <c r="N60" i="34"/>
  <c r="M60" i="34"/>
  <c r="L60" i="34"/>
  <c r="K60" i="34"/>
  <c r="J60" i="34"/>
  <c r="P60" i="34" s="1"/>
  <c r="C60" i="34"/>
  <c r="R60" i="34" s="1"/>
  <c r="O59" i="34"/>
  <c r="N59" i="34"/>
  <c r="M59" i="34"/>
  <c r="L59" i="34"/>
  <c r="K59" i="34"/>
  <c r="J59" i="34"/>
  <c r="P59" i="34" s="1"/>
  <c r="C59" i="34"/>
  <c r="R59" i="34" s="1"/>
  <c r="O58" i="34"/>
  <c r="N58" i="34"/>
  <c r="M58" i="34"/>
  <c r="L58" i="34"/>
  <c r="K58" i="34"/>
  <c r="J58" i="34"/>
  <c r="P58" i="34" s="1"/>
  <c r="C58" i="34"/>
  <c r="R58" i="34" s="1"/>
  <c r="O57" i="34"/>
  <c r="N57" i="34"/>
  <c r="M57" i="34"/>
  <c r="L57" i="34"/>
  <c r="K57" i="34"/>
  <c r="J57" i="34"/>
  <c r="P57" i="34" s="1"/>
  <c r="C57" i="34"/>
  <c r="R57" i="34" s="1"/>
  <c r="O56" i="34"/>
  <c r="N56" i="34"/>
  <c r="M56" i="34"/>
  <c r="L56" i="34"/>
  <c r="K56" i="34"/>
  <c r="J56" i="34"/>
  <c r="P56" i="34" s="1"/>
  <c r="C56" i="34"/>
  <c r="R56" i="34" s="1"/>
  <c r="O55" i="34"/>
  <c r="N55" i="34"/>
  <c r="M55" i="34"/>
  <c r="L55" i="34"/>
  <c r="K55" i="34"/>
  <c r="J55" i="34"/>
  <c r="P55" i="34" s="1"/>
  <c r="C55" i="34"/>
  <c r="R55" i="34" s="1"/>
  <c r="O54" i="34"/>
  <c r="N54" i="34"/>
  <c r="M54" i="34"/>
  <c r="L54" i="34"/>
  <c r="K54" i="34"/>
  <c r="J54" i="34"/>
  <c r="P54" i="34" s="1"/>
  <c r="C54" i="34"/>
  <c r="R54" i="34" s="1"/>
  <c r="O53" i="34"/>
  <c r="N53" i="34"/>
  <c r="M53" i="34"/>
  <c r="L53" i="34"/>
  <c r="K53" i="34"/>
  <c r="J53" i="34"/>
  <c r="P53" i="34" s="1"/>
  <c r="C53" i="34"/>
  <c r="R53" i="34" s="1"/>
  <c r="O52" i="34"/>
  <c r="N52" i="34"/>
  <c r="M52" i="34"/>
  <c r="L52" i="34"/>
  <c r="K52" i="34"/>
  <c r="J52" i="34"/>
  <c r="P52" i="34" s="1"/>
  <c r="C52" i="34"/>
  <c r="R52" i="34" s="1"/>
  <c r="O51" i="34"/>
  <c r="N51" i="34"/>
  <c r="M51" i="34"/>
  <c r="L51" i="34"/>
  <c r="K51" i="34"/>
  <c r="J51" i="34"/>
  <c r="P51" i="34" s="1"/>
  <c r="C51" i="34"/>
  <c r="R51" i="34" s="1"/>
  <c r="O50" i="34"/>
  <c r="N50" i="34"/>
  <c r="M50" i="34"/>
  <c r="L50" i="34"/>
  <c r="K50" i="34"/>
  <c r="J50" i="34"/>
  <c r="P50" i="34" s="1"/>
  <c r="C50" i="34"/>
  <c r="R50" i="34" s="1"/>
  <c r="O49" i="34"/>
  <c r="N49" i="34"/>
  <c r="M49" i="34"/>
  <c r="L49" i="34"/>
  <c r="K49" i="34"/>
  <c r="J49" i="34"/>
  <c r="P49" i="34" s="1"/>
  <c r="C49" i="34"/>
  <c r="R49" i="34" s="1"/>
  <c r="O48" i="34"/>
  <c r="N48" i="34"/>
  <c r="M48" i="34"/>
  <c r="L48" i="34"/>
  <c r="K48" i="34"/>
  <c r="J48" i="34"/>
  <c r="P48" i="34" s="1"/>
  <c r="C48" i="34"/>
  <c r="R48" i="34" s="1"/>
  <c r="O47" i="34"/>
  <c r="N47" i="34"/>
  <c r="M47" i="34"/>
  <c r="L47" i="34"/>
  <c r="K47" i="34"/>
  <c r="J47" i="34"/>
  <c r="P47" i="34" s="1"/>
  <c r="C47" i="34"/>
  <c r="R47" i="34" s="1"/>
  <c r="O46" i="34"/>
  <c r="N46" i="34"/>
  <c r="M46" i="34"/>
  <c r="L46" i="34"/>
  <c r="K46" i="34"/>
  <c r="J46" i="34"/>
  <c r="P46" i="34" s="1"/>
  <c r="C46" i="34"/>
  <c r="R46" i="34" s="1"/>
  <c r="O45" i="34"/>
  <c r="N45" i="34"/>
  <c r="M45" i="34"/>
  <c r="L45" i="34"/>
  <c r="K45" i="34"/>
  <c r="J45" i="34"/>
  <c r="P45" i="34" s="1"/>
  <c r="C45" i="34"/>
  <c r="R45" i="34" s="1"/>
  <c r="O44" i="34"/>
  <c r="N44" i="34"/>
  <c r="M44" i="34"/>
  <c r="L44" i="34"/>
  <c r="K44" i="34"/>
  <c r="J44" i="34"/>
  <c r="P44" i="34" s="1"/>
  <c r="C44" i="34"/>
  <c r="R44" i="34" s="1"/>
  <c r="O43" i="34"/>
  <c r="O65" i="34" s="1"/>
  <c r="N43" i="34"/>
  <c r="N65" i="34" s="1"/>
  <c r="M43" i="34"/>
  <c r="M65" i="34" s="1"/>
  <c r="L43" i="34"/>
  <c r="L65" i="34" s="1"/>
  <c r="K43" i="34"/>
  <c r="K65" i="34" s="1"/>
  <c r="J43" i="34"/>
  <c r="C43" i="34"/>
  <c r="R43" i="34" s="1"/>
  <c r="R65" i="34" s="1"/>
  <c r="Q65" i="46"/>
  <c r="I65" i="46"/>
  <c r="H65" i="46"/>
  <c r="G65" i="46"/>
  <c r="F65" i="46"/>
  <c r="E65" i="46"/>
  <c r="D65" i="46"/>
  <c r="O62" i="46"/>
  <c r="N62" i="46"/>
  <c r="M62" i="46"/>
  <c r="L62" i="46"/>
  <c r="K62" i="46"/>
  <c r="J62" i="46"/>
  <c r="P62" i="46" s="1"/>
  <c r="C62" i="46"/>
  <c r="R62" i="46" s="1"/>
  <c r="O61" i="46"/>
  <c r="N61" i="46"/>
  <c r="M61" i="46"/>
  <c r="L61" i="46"/>
  <c r="K61" i="46"/>
  <c r="J61" i="46"/>
  <c r="P61" i="46" s="1"/>
  <c r="C61" i="46"/>
  <c r="R61" i="46" s="1"/>
  <c r="O60" i="46"/>
  <c r="N60" i="46"/>
  <c r="M60" i="46"/>
  <c r="L60" i="46"/>
  <c r="K60" i="46"/>
  <c r="J60" i="46"/>
  <c r="P60" i="46" s="1"/>
  <c r="C60" i="46"/>
  <c r="R60" i="46" s="1"/>
  <c r="O59" i="46"/>
  <c r="N59" i="46"/>
  <c r="M59" i="46"/>
  <c r="L59" i="46"/>
  <c r="K59" i="46"/>
  <c r="J59" i="46"/>
  <c r="P59" i="46" s="1"/>
  <c r="C59" i="46"/>
  <c r="R59" i="46" s="1"/>
  <c r="O58" i="46"/>
  <c r="N58" i="46"/>
  <c r="M58" i="46"/>
  <c r="L58" i="46"/>
  <c r="K58" i="46"/>
  <c r="J58" i="46"/>
  <c r="P58" i="46" s="1"/>
  <c r="C58" i="46"/>
  <c r="R58" i="46" s="1"/>
  <c r="O57" i="46"/>
  <c r="N57" i="46"/>
  <c r="M57" i="46"/>
  <c r="L57" i="46"/>
  <c r="K57" i="46"/>
  <c r="J57" i="46"/>
  <c r="P57" i="46" s="1"/>
  <c r="C57" i="46"/>
  <c r="R57" i="46" s="1"/>
  <c r="O56" i="46"/>
  <c r="N56" i="46"/>
  <c r="M56" i="46"/>
  <c r="L56" i="46"/>
  <c r="K56" i="46"/>
  <c r="J56" i="46"/>
  <c r="P56" i="46" s="1"/>
  <c r="C56" i="46"/>
  <c r="R56" i="46" s="1"/>
  <c r="O55" i="46"/>
  <c r="N55" i="46"/>
  <c r="M55" i="46"/>
  <c r="L55" i="46"/>
  <c r="K55" i="46"/>
  <c r="J55" i="46"/>
  <c r="P55" i="46" s="1"/>
  <c r="C55" i="46"/>
  <c r="R55" i="46" s="1"/>
  <c r="O54" i="46"/>
  <c r="N54" i="46"/>
  <c r="M54" i="46"/>
  <c r="L54" i="46"/>
  <c r="K54" i="46"/>
  <c r="J54" i="46"/>
  <c r="P54" i="46" s="1"/>
  <c r="C54" i="46"/>
  <c r="R54" i="46" s="1"/>
  <c r="O53" i="46"/>
  <c r="N53" i="46"/>
  <c r="M53" i="46"/>
  <c r="L53" i="46"/>
  <c r="K53" i="46"/>
  <c r="J53" i="46"/>
  <c r="P53" i="46" s="1"/>
  <c r="C53" i="46"/>
  <c r="R53" i="46" s="1"/>
  <c r="O52" i="46"/>
  <c r="N52" i="46"/>
  <c r="M52" i="46"/>
  <c r="L52" i="46"/>
  <c r="K52" i="46"/>
  <c r="J52" i="46"/>
  <c r="P52" i="46" s="1"/>
  <c r="C52" i="46"/>
  <c r="R52" i="46" s="1"/>
  <c r="O51" i="46"/>
  <c r="N51" i="46"/>
  <c r="M51" i="46"/>
  <c r="L51" i="46"/>
  <c r="K51" i="46"/>
  <c r="J51" i="46"/>
  <c r="P51" i="46" s="1"/>
  <c r="C51" i="46"/>
  <c r="R51" i="46" s="1"/>
  <c r="O50" i="46"/>
  <c r="N50" i="46"/>
  <c r="M50" i="46"/>
  <c r="L50" i="46"/>
  <c r="K50" i="46"/>
  <c r="J50" i="46"/>
  <c r="P50" i="46" s="1"/>
  <c r="C50" i="46"/>
  <c r="R50" i="46" s="1"/>
  <c r="O49" i="46"/>
  <c r="N49" i="46"/>
  <c r="M49" i="46"/>
  <c r="L49" i="46"/>
  <c r="K49" i="46"/>
  <c r="J49" i="46"/>
  <c r="P49" i="46" s="1"/>
  <c r="C49" i="46"/>
  <c r="R49" i="46" s="1"/>
  <c r="O48" i="46"/>
  <c r="N48" i="46"/>
  <c r="M48" i="46"/>
  <c r="L48" i="46"/>
  <c r="K48" i="46"/>
  <c r="J48" i="46"/>
  <c r="P48" i="46" s="1"/>
  <c r="C48" i="46"/>
  <c r="R48" i="46" s="1"/>
  <c r="O47" i="46"/>
  <c r="N47" i="46"/>
  <c r="M47" i="46"/>
  <c r="L47" i="46"/>
  <c r="K47" i="46"/>
  <c r="J47" i="46"/>
  <c r="P47" i="46" s="1"/>
  <c r="C47" i="46"/>
  <c r="R47" i="46" s="1"/>
  <c r="O46" i="46"/>
  <c r="N46" i="46"/>
  <c r="M46" i="46"/>
  <c r="L46" i="46"/>
  <c r="K46" i="46"/>
  <c r="J46" i="46"/>
  <c r="P46" i="46" s="1"/>
  <c r="C46" i="46"/>
  <c r="R46" i="46" s="1"/>
  <c r="O45" i="46"/>
  <c r="N45" i="46"/>
  <c r="M45" i="46"/>
  <c r="L45" i="46"/>
  <c r="K45" i="46"/>
  <c r="J45" i="46"/>
  <c r="P45" i="46" s="1"/>
  <c r="C45" i="46"/>
  <c r="R45" i="46" s="1"/>
  <c r="O44" i="46"/>
  <c r="N44" i="46"/>
  <c r="M44" i="46"/>
  <c r="L44" i="46"/>
  <c r="K44" i="46"/>
  <c r="J44" i="46"/>
  <c r="P44" i="46" s="1"/>
  <c r="C44" i="46"/>
  <c r="R44" i="46" s="1"/>
  <c r="O43" i="46"/>
  <c r="O65" i="46" s="1"/>
  <c r="N43" i="46"/>
  <c r="N65" i="46" s="1"/>
  <c r="M43" i="46"/>
  <c r="M65" i="46" s="1"/>
  <c r="L43" i="46"/>
  <c r="L65" i="46" s="1"/>
  <c r="K43" i="46"/>
  <c r="K65" i="46" s="1"/>
  <c r="J43" i="46"/>
  <c r="C43" i="46"/>
  <c r="R43" i="46" s="1"/>
  <c r="R65" i="46" s="1"/>
  <c r="Q65" i="32"/>
  <c r="I65" i="32"/>
  <c r="H65" i="32"/>
  <c r="G65" i="32"/>
  <c r="F65" i="32"/>
  <c r="E65" i="32"/>
  <c r="D65" i="32"/>
  <c r="O62" i="32"/>
  <c r="N62" i="32"/>
  <c r="M62" i="32"/>
  <c r="L62" i="32"/>
  <c r="K62" i="32"/>
  <c r="J62" i="32"/>
  <c r="P62" i="32" s="1"/>
  <c r="C62" i="32"/>
  <c r="R62" i="32" s="1"/>
  <c r="O61" i="32"/>
  <c r="N61" i="32"/>
  <c r="M61" i="32"/>
  <c r="L61" i="32"/>
  <c r="K61" i="32"/>
  <c r="J61" i="32"/>
  <c r="P61" i="32" s="1"/>
  <c r="C61" i="32"/>
  <c r="R61" i="32" s="1"/>
  <c r="O60" i="32"/>
  <c r="N60" i="32"/>
  <c r="M60" i="32"/>
  <c r="L60" i="32"/>
  <c r="K60" i="32"/>
  <c r="J60" i="32"/>
  <c r="P60" i="32" s="1"/>
  <c r="C60" i="32"/>
  <c r="R60" i="32" s="1"/>
  <c r="O59" i="32"/>
  <c r="N59" i="32"/>
  <c r="M59" i="32"/>
  <c r="L59" i="32"/>
  <c r="K59" i="32"/>
  <c r="J59" i="32"/>
  <c r="P59" i="32" s="1"/>
  <c r="C59" i="32"/>
  <c r="R59" i="32" s="1"/>
  <c r="O58" i="32"/>
  <c r="N58" i="32"/>
  <c r="M58" i="32"/>
  <c r="L58" i="32"/>
  <c r="K58" i="32"/>
  <c r="J58" i="32"/>
  <c r="P58" i="32" s="1"/>
  <c r="C58" i="32"/>
  <c r="R58" i="32" s="1"/>
  <c r="O57" i="32"/>
  <c r="N57" i="32"/>
  <c r="M57" i="32"/>
  <c r="L57" i="32"/>
  <c r="K57" i="32"/>
  <c r="J57" i="32"/>
  <c r="P57" i="32" s="1"/>
  <c r="C57" i="32"/>
  <c r="R57" i="32" s="1"/>
  <c r="O56" i="32"/>
  <c r="N56" i="32"/>
  <c r="M56" i="32"/>
  <c r="L56" i="32"/>
  <c r="K56" i="32"/>
  <c r="J56" i="32"/>
  <c r="P56" i="32" s="1"/>
  <c r="C56" i="32"/>
  <c r="R56" i="32" s="1"/>
  <c r="O55" i="32"/>
  <c r="N55" i="32"/>
  <c r="M55" i="32"/>
  <c r="L55" i="32"/>
  <c r="K55" i="32"/>
  <c r="J55" i="32"/>
  <c r="P55" i="32" s="1"/>
  <c r="C55" i="32"/>
  <c r="R55" i="32" s="1"/>
  <c r="O54" i="32"/>
  <c r="N54" i="32"/>
  <c r="M54" i="32"/>
  <c r="L54" i="32"/>
  <c r="K54" i="32"/>
  <c r="J54" i="32"/>
  <c r="P54" i="32" s="1"/>
  <c r="C54" i="32"/>
  <c r="R54" i="32" s="1"/>
  <c r="O53" i="32"/>
  <c r="N53" i="32"/>
  <c r="M53" i="32"/>
  <c r="L53" i="32"/>
  <c r="K53" i="32"/>
  <c r="J53" i="32"/>
  <c r="P53" i="32" s="1"/>
  <c r="C53" i="32"/>
  <c r="R53" i="32" s="1"/>
  <c r="O52" i="32"/>
  <c r="N52" i="32"/>
  <c r="M52" i="32"/>
  <c r="L52" i="32"/>
  <c r="K52" i="32"/>
  <c r="J52" i="32"/>
  <c r="P52" i="32" s="1"/>
  <c r="C52" i="32"/>
  <c r="R52" i="32" s="1"/>
  <c r="O51" i="32"/>
  <c r="N51" i="32"/>
  <c r="M51" i="32"/>
  <c r="L51" i="32"/>
  <c r="K51" i="32"/>
  <c r="J51" i="32"/>
  <c r="P51" i="32" s="1"/>
  <c r="C51" i="32"/>
  <c r="R51" i="32" s="1"/>
  <c r="O50" i="32"/>
  <c r="N50" i="32"/>
  <c r="M50" i="32"/>
  <c r="L50" i="32"/>
  <c r="K50" i="32"/>
  <c r="J50" i="32"/>
  <c r="P50" i="32" s="1"/>
  <c r="C50" i="32"/>
  <c r="R50" i="32" s="1"/>
  <c r="O49" i="32"/>
  <c r="N49" i="32"/>
  <c r="M49" i="32"/>
  <c r="L49" i="32"/>
  <c r="K49" i="32"/>
  <c r="J49" i="32"/>
  <c r="P49" i="32" s="1"/>
  <c r="C49" i="32"/>
  <c r="R49" i="32" s="1"/>
  <c r="O48" i="32"/>
  <c r="N48" i="32"/>
  <c r="M48" i="32"/>
  <c r="L48" i="32"/>
  <c r="K48" i="32"/>
  <c r="J48" i="32"/>
  <c r="P48" i="32" s="1"/>
  <c r="C48" i="32"/>
  <c r="R48" i="32" s="1"/>
  <c r="O47" i="32"/>
  <c r="N47" i="32"/>
  <c r="M47" i="32"/>
  <c r="L47" i="32"/>
  <c r="K47" i="32"/>
  <c r="J47" i="32"/>
  <c r="P47" i="32" s="1"/>
  <c r="C47" i="32"/>
  <c r="R47" i="32" s="1"/>
  <c r="O46" i="32"/>
  <c r="N46" i="32"/>
  <c r="M46" i="32"/>
  <c r="L46" i="32"/>
  <c r="K46" i="32"/>
  <c r="J46" i="32"/>
  <c r="P46" i="32" s="1"/>
  <c r="C46" i="32"/>
  <c r="R46" i="32" s="1"/>
  <c r="O45" i="32"/>
  <c r="N45" i="32"/>
  <c r="M45" i="32"/>
  <c r="L45" i="32"/>
  <c r="K45" i="32"/>
  <c r="J45" i="32"/>
  <c r="P45" i="32" s="1"/>
  <c r="C45" i="32"/>
  <c r="R45" i="32" s="1"/>
  <c r="O44" i="32"/>
  <c r="N44" i="32"/>
  <c r="M44" i="32"/>
  <c r="L44" i="32"/>
  <c r="K44" i="32"/>
  <c r="J44" i="32"/>
  <c r="P44" i="32" s="1"/>
  <c r="C44" i="32"/>
  <c r="R44" i="32" s="1"/>
  <c r="O43" i="32"/>
  <c r="O65" i="32" s="1"/>
  <c r="N43" i="32"/>
  <c r="N65" i="32" s="1"/>
  <c r="M43" i="32"/>
  <c r="M65" i="32" s="1"/>
  <c r="L43" i="32"/>
  <c r="L65" i="32" s="1"/>
  <c r="K43" i="32"/>
  <c r="K65" i="32" s="1"/>
  <c r="J43" i="32"/>
  <c r="C43" i="32"/>
  <c r="R43" i="32" s="1"/>
  <c r="R65" i="32" s="1"/>
  <c r="Q65" i="31"/>
  <c r="I65" i="31"/>
  <c r="H65" i="31"/>
  <c r="G65" i="31"/>
  <c r="F65" i="31"/>
  <c r="E65" i="31"/>
  <c r="D65" i="31"/>
  <c r="O62" i="31"/>
  <c r="N62" i="31"/>
  <c r="M62" i="31"/>
  <c r="L62" i="31"/>
  <c r="K62" i="31"/>
  <c r="J62" i="31"/>
  <c r="P62" i="31" s="1"/>
  <c r="C62" i="31"/>
  <c r="R62" i="31" s="1"/>
  <c r="O61" i="31"/>
  <c r="N61" i="31"/>
  <c r="M61" i="31"/>
  <c r="L61" i="31"/>
  <c r="K61" i="31"/>
  <c r="J61" i="31"/>
  <c r="P61" i="31" s="1"/>
  <c r="C61" i="31"/>
  <c r="R61" i="31" s="1"/>
  <c r="O60" i="31"/>
  <c r="N60" i="31"/>
  <c r="M60" i="31"/>
  <c r="L60" i="31"/>
  <c r="K60" i="31"/>
  <c r="J60" i="31"/>
  <c r="P60" i="31" s="1"/>
  <c r="C60" i="31"/>
  <c r="R60" i="31" s="1"/>
  <c r="O59" i="31"/>
  <c r="N59" i="31"/>
  <c r="M59" i="31"/>
  <c r="L59" i="31"/>
  <c r="K59" i="31"/>
  <c r="J59" i="31"/>
  <c r="P59" i="31" s="1"/>
  <c r="C59" i="31"/>
  <c r="R59" i="31" s="1"/>
  <c r="O58" i="31"/>
  <c r="N58" i="31"/>
  <c r="M58" i="31"/>
  <c r="L58" i="31"/>
  <c r="K58" i="31"/>
  <c r="J58" i="31"/>
  <c r="P58" i="31" s="1"/>
  <c r="C58" i="31"/>
  <c r="R58" i="31" s="1"/>
  <c r="O57" i="31"/>
  <c r="N57" i="31"/>
  <c r="M57" i="31"/>
  <c r="L57" i="31"/>
  <c r="K57" i="31"/>
  <c r="J57" i="31"/>
  <c r="P57" i="31" s="1"/>
  <c r="C57" i="31"/>
  <c r="R57" i="31" s="1"/>
  <c r="O56" i="31"/>
  <c r="N56" i="31"/>
  <c r="M56" i="31"/>
  <c r="L56" i="31"/>
  <c r="K56" i="31"/>
  <c r="J56" i="31"/>
  <c r="P56" i="31" s="1"/>
  <c r="C56" i="31"/>
  <c r="R56" i="31" s="1"/>
  <c r="O55" i="31"/>
  <c r="N55" i="31"/>
  <c r="M55" i="31"/>
  <c r="L55" i="31"/>
  <c r="K55" i="31"/>
  <c r="J55" i="31"/>
  <c r="P55" i="31" s="1"/>
  <c r="C55" i="31"/>
  <c r="R55" i="31" s="1"/>
  <c r="O54" i="31"/>
  <c r="N54" i="31"/>
  <c r="M54" i="31"/>
  <c r="L54" i="31"/>
  <c r="K54" i="31"/>
  <c r="J54" i="31"/>
  <c r="P54" i="31" s="1"/>
  <c r="C54" i="31"/>
  <c r="R54" i="31" s="1"/>
  <c r="O53" i="31"/>
  <c r="N53" i="31"/>
  <c r="M53" i="31"/>
  <c r="L53" i="31"/>
  <c r="K53" i="31"/>
  <c r="J53" i="31"/>
  <c r="P53" i="31" s="1"/>
  <c r="C53" i="31"/>
  <c r="R53" i="31" s="1"/>
  <c r="O52" i="31"/>
  <c r="N52" i="31"/>
  <c r="M52" i="31"/>
  <c r="L52" i="31"/>
  <c r="K52" i="31"/>
  <c r="J52" i="31"/>
  <c r="P52" i="31" s="1"/>
  <c r="C52" i="31"/>
  <c r="R52" i="31" s="1"/>
  <c r="O51" i="31"/>
  <c r="N51" i="31"/>
  <c r="M51" i="31"/>
  <c r="L51" i="31"/>
  <c r="K51" i="31"/>
  <c r="J51" i="31"/>
  <c r="P51" i="31" s="1"/>
  <c r="C51" i="31"/>
  <c r="R51" i="31" s="1"/>
  <c r="O50" i="31"/>
  <c r="N50" i="31"/>
  <c r="M50" i="31"/>
  <c r="L50" i="31"/>
  <c r="K50" i="31"/>
  <c r="J50" i="31"/>
  <c r="P50" i="31" s="1"/>
  <c r="C50" i="31"/>
  <c r="R50" i="31" s="1"/>
  <c r="O49" i="31"/>
  <c r="N49" i="31"/>
  <c r="M49" i="31"/>
  <c r="L49" i="31"/>
  <c r="K49" i="31"/>
  <c r="J49" i="31"/>
  <c r="P49" i="31" s="1"/>
  <c r="C49" i="31"/>
  <c r="R49" i="31" s="1"/>
  <c r="O48" i="31"/>
  <c r="N48" i="31"/>
  <c r="M48" i="31"/>
  <c r="L48" i="31"/>
  <c r="K48" i="31"/>
  <c r="J48" i="31"/>
  <c r="P48" i="31" s="1"/>
  <c r="C48" i="31"/>
  <c r="R48" i="31" s="1"/>
  <c r="O47" i="31"/>
  <c r="N47" i="31"/>
  <c r="M47" i="31"/>
  <c r="L47" i="31"/>
  <c r="K47" i="31"/>
  <c r="J47" i="31"/>
  <c r="P47" i="31" s="1"/>
  <c r="C47" i="31"/>
  <c r="R47" i="31" s="1"/>
  <c r="O46" i="31"/>
  <c r="N46" i="31"/>
  <c r="M46" i="31"/>
  <c r="L46" i="31"/>
  <c r="K46" i="31"/>
  <c r="J46" i="31"/>
  <c r="P46" i="31" s="1"/>
  <c r="C46" i="31"/>
  <c r="R46" i="31" s="1"/>
  <c r="O45" i="31"/>
  <c r="N45" i="31"/>
  <c r="M45" i="31"/>
  <c r="L45" i="31"/>
  <c r="K45" i="31"/>
  <c r="J45" i="31"/>
  <c r="P45" i="31" s="1"/>
  <c r="C45" i="31"/>
  <c r="R45" i="31" s="1"/>
  <c r="O44" i="31"/>
  <c r="N44" i="31"/>
  <c r="M44" i="31"/>
  <c r="L44" i="31"/>
  <c r="K44" i="31"/>
  <c r="J44" i="31"/>
  <c r="P44" i="31" s="1"/>
  <c r="C44" i="31"/>
  <c r="R44" i="31" s="1"/>
  <c r="O43" i="31"/>
  <c r="O65" i="31" s="1"/>
  <c r="N43" i="31"/>
  <c r="N65" i="31" s="1"/>
  <c r="M43" i="31"/>
  <c r="M65" i="31" s="1"/>
  <c r="L43" i="31"/>
  <c r="L65" i="31" s="1"/>
  <c r="K43" i="31"/>
  <c r="K65" i="31" s="1"/>
  <c r="J43" i="31"/>
  <c r="C43" i="31"/>
  <c r="R43" i="31" s="1"/>
  <c r="R65" i="31" s="1"/>
  <c r="Q65" i="30"/>
  <c r="I65" i="30"/>
  <c r="H65" i="30"/>
  <c r="G65" i="30"/>
  <c r="F65" i="30"/>
  <c r="E65" i="30"/>
  <c r="D65" i="30"/>
  <c r="O62" i="30"/>
  <c r="N62" i="30"/>
  <c r="M62" i="30"/>
  <c r="L62" i="30"/>
  <c r="K62" i="30"/>
  <c r="J62" i="30"/>
  <c r="P62" i="30" s="1"/>
  <c r="C62" i="30"/>
  <c r="R62" i="30" s="1"/>
  <c r="O61" i="30"/>
  <c r="N61" i="30"/>
  <c r="M61" i="30"/>
  <c r="L61" i="30"/>
  <c r="K61" i="30"/>
  <c r="J61" i="30"/>
  <c r="P61" i="30" s="1"/>
  <c r="C61" i="30"/>
  <c r="R61" i="30" s="1"/>
  <c r="O60" i="30"/>
  <c r="N60" i="30"/>
  <c r="M60" i="30"/>
  <c r="L60" i="30"/>
  <c r="K60" i="30"/>
  <c r="J60" i="30"/>
  <c r="P60" i="30" s="1"/>
  <c r="C60" i="30"/>
  <c r="R60" i="30" s="1"/>
  <c r="O59" i="30"/>
  <c r="N59" i="30"/>
  <c r="M59" i="30"/>
  <c r="L59" i="30"/>
  <c r="K59" i="30"/>
  <c r="J59" i="30"/>
  <c r="P59" i="30" s="1"/>
  <c r="C59" i="30"/>
  <c r="R59" i="30" s="1"/>
  <c r="O58" i="30"/>
  <c r="N58" i="30"/>
  <c r="M58" i="30"/>
  <c r="L58" i="30"/>
  <c r="K58" i="30"/>
  <c r="J58" i="30"/>
  <c r="P58" i="30" s="1"/>
  <c r="C58" i="30"/>
  <c r="R58" i="30" s="1"/>
  <c r="O57" i="30"/>
  <c r="N57" i="30"/>
  <c r="M57" i="30"/>
  <c r="L57" i="30"/>
  <c r="K57" i="30"/>
  <c r="J57" i="30"/>
  <c r="P57" i="30" s="1"/>
  <c r="C57" i="30"/>
  <c r="R57" i="30" s="1"/>
  <c r="O56" i="30"/>
  <c r="N56" i="30"/>
  <c r="M56" i="30"/>
  <c r="L56" i="30"/>
  <c r="K56" i="30"/>
  <c r="J56" i="30"/>
  <c r="P56" i="30" s="1"/>
  <c r="C56" i="30"/>
  <c r="R56" i="30" s="1"/>
  <c r="O55" i="30"/>
  <c r="N55" i="30"/>
  <c r="M55" i="30"/>
  <c r="L55" i="30"/>
  <c r="K55" i="30"/>
  <c r="J55" i="30"/>
  <c r="P55" i="30" s="1"/>
  <c r="C55" i="30"/>
  <c r="R55" i="30" s="1"/>
  <c r="O54" i="30"/>
  <c r="N54" i="30"/>
  <c r="M54" i="30"/>
  <c r="L54" i="30"/>
  <c r="K54" i="30"/>
  <c r="J54" i="30"/>
  <c r="P54" i="30" s="1"/>
  <c r="C54" i="30"/>
  <c r="R54" i="30" s="1"/>
  <c r="O53" i="30"/>
  <c r="N53" i="30"/>
  <c r="M53" i="30"/>
  <c r="L53" i="30"/>
  <c r="K53" i="30"/>
  <c r="J53" i="30"/>
  <c r="P53" i="30" s="1"/>
  <c r="C53" i="30"/>
  <c r="R53" i="30" s="1"/>
  <c r="O52" i="30"/>
  <c r="N52" i="30"/>
  <c r="M52" i="30"/>
  <c r="L52" i="30"/>
  <c r="K52" i="30"/>
  <c r="J52" i="30"/>
  <c r="P52" i="30" s="1"/>
  <c r="C52" i="30"/>
  <c r="R52" i="30" s="1"/>
  <c r="O51" i="30"/>
  <c r="N51" i="30"/>
  <c r="M51" i="30"/>
  <c r="L51" i="30"/>
  <c r="K51" i="30"/>
  <c r="J51" i="30"/>
  <c r="P51" i="30" s="1"/>
  <c r="C51" i="30"/>
  <c r="R51" i="30" s="1"/>
  <c r="O50" i="30"/>
  <c r="N50" i="30"/>
  <c r="M50" i="30"/>
  <c r="L50" i="30"/>
  <c r="K50" i="30"/>
  <c r="J50" i="30"/>
  <c r="P50" i="30" s="1"/>
  <c r="C50" i="30"/>
  <c r="R50" i="30" s="1"/>
  <c r="O49" i="30"/>
  <c r="N49" i="30"/>
  <c r="M49" i="30"/>
  <c r="L49" i="30"/>
  <c r="K49" i="30"/>
  <c r="J49" i="30"/>
  <c r="P49" i="30" s="1"/>
  <c r="C49" i="30"/>
  <c r="R49" i="30" s="1"/>
  <c r="O48" i="30"/>
  <c r="N48" i="30"/>
  <c r="M48" i="30"/>
  <c r="L48" i="30"/>
  <c r="K48" i="30"/>
  <c r="J48" i="30"/>
  <c r="P48" i="30" s="1"/>
  <c r="C48" i="30"/>
  <c r="R48" i="30" s="1"/>
  <c r="O47" i="30"/>
  <c r="N47" i="30"/>
  <c r="M47" i="30"/>
  <c r="L47" i="30"/>
  <c r="K47" i="30"/>
  <c r="J47" i="30"/>
  <c r="P47" i="30" s="1"/>
  <c r="C47" i="30"/>
  <c r="R47" i="30" s="1"/>
  <c r="O46" i="30"/>
  <c r="N46" i="30"/>
  <c r="M46" i="30"/>
  <c r="L46" i="30"/>
  <c r="K46" i="30"/>
  <c r="J46" i="30"/>
  <c r="P46" i="30" s="1"/>
  <c r="C46" i="30"/>
  <c r="R46" i="30" s="1"/>
  <c r="O45" i="30"/>
  <c r="N45" i="30"/>
  <c r="M45" i="30"/>
  <c r="L45" i="30"/>
  <c r="K45" i="30"/>
  <c r="J45" i="30"/>
  <c r="P45" i="30" s="1"/>
  <c r="C45" i="30"/>
  <c r="R45" i="30" s="1"/>
  <c r="O44" i="30"/>
  <c r="N44" i="30"/>
  <c r="M44" i="30"/>
  <c r="L44" i="30"/>
  <c r="K44" i="30"/>
  <c r="J44" i="30"/>
  <c r="P44" i="30" s="1"/>
  <c r="C44" i="30"/>
  <c r="R44" i="30" s="1"/>
  <c r="O43" i="30"/>
  <c r="O65" i="30" s="1"/>
  <c r="N43" i="30"/>
  <c r="N65" i="30" s="1"/>
  <c r="M43" i="30"/>
  <c r="M65" i="30" s="1"/>
  <c r="L43" i="30"/>
  <c r="L65" i="30" s="1"/>
  <c r="K43" i="30"/>
  <c r="K65" i="30" s="1"/>
  <c r="J43" i="30"/>
  <c r="C43" i="30"/>
  <c r="R43" i="30" s="1"/>
  <c r="R65" i="30" s="1"/>
  <c r="Q65" i="29"/>
  <c r="I65" i="29"/>
  <c r="H65" i="29"/>
  <c r="G65" i="29"/>
  <c r="F65" i="29"/>
  <c r="E65" i="29"/>
  <c r="D65" i="29"/>
  <c r="O62" i="29"/>
  <c r="N62" i="29"/>
  <c r="M62" i="29"/>
  <c r="L62" i="29"/>
  <c r="K62" i="29"/>
  <c r="J62" i="29"/>
  <c r="P62" i="29" s="1"/>
  <c r="C62" i="29"/>
  <c r="R62" i="29" s="1"/>
  <c r="O61" i="29"/>
  <c r="N61" i="29"/>
  <c r="M61" i="29"/>
  <c r="L61" i="29"/>
  <c r="K61" i="29"/>
  <c r="J61" i="29"/>
  <c r="P61" i="29" s="1"/>
  <c r="C61" i="29"/>
  <c r="R61" i="29" s="1"/>
  <c r="O60" i="29"/>
  <c r="N60" i="29"/>
  <c r="M60" i="29"/>
  <c r="L60" i="29"/>
  <c r="K60" i="29"/>
  <c r="J60" i="29"/>
  <c r="P60" i="29" s="1"/>
  <c r="C60" i="29"/>
  <c r="R60" i="29" s="1"/>
  <c r="O59" i="29"/>
  <c r="N59" i="29"/>
  <c r="M59" i="29"/>
  <c r="L59" i="29"/>
  <c r="K59" i="29"/>
  <c r="J59" i="29"/>
  <c r="P59" i="29" s="1"/>
  <c r="C59" i="29"/>
  <c r="R59" i="29" s="1"/>
  <c r="O58" i="29"/>
  <c r="N58" i="29"/>
  <c r="M58" i="29"/>
  <c r="L58" i="29"/>
  <c r="K58" i="29"/>
  <c r="J58" i="29"/>
  <c r="P58" i="29" s="1"/>
  <c r="C58" i="29"/>
  <c r="R58" i="29" s="1"/>
  <c r="O57" i="29"/>
  <c r="N57" i="29"/>
  <c r="M57" i="29"/>
  <c r="L57" i="29"/>
  <c r="K57" i="29"/>
  <c r="J57" i="29"/>
  <c r="P57" i="29" s="1"/>
  <c r="C57" i="29"/>
  <c r="R57" i="29" s="1"/>
  <c r="O56" i="29"/>
  <c r="N56" i="29"/>
  <c r="M56" i="29"/>
  <c r="L56" i="29"/>
  <c r="K56" i="29"/>
  <c r="J56" i="29"/>
  <c r="P56" i="29" s="1"/>
  <c r="C56" i="29"/>
  <c r="R56" i="29" s="1"/>
  <c r="O55" i="29"/>
  <c r="N55" i="29"/>
  <c r="M55" i="29"/>
  <c r="L55" i="29"/>
  <c r="K55" i="29"/>
  <c r="J55" i="29"/>
  <c r="P55" i="29" s="1"/>
  <c r="C55" i="29"/>
  <c r="R55" i="29" s="1"/>
  <c r="O54" i="29"/>
  <c r="N54" i="29"/>
  <c r="M54" i="29"/>
  <c r="L54" i="29"/>
  <c r="K54" i="29"/>
  <c r="J54" i="29"/>
  <c r="P54" i="29" s="1"/>
  <c r="C54" i="29"/>
  <c r="R54" i="29" s="1"/>
  <c r="O53" i="29"/>
  <c r="N53" i="29"/>
  <c r="M53" i="29"/>
  <c r="L53" i="29"/>
  <c r="K53" i="29"/>
  <c r="J53" i="29"/>
  <c r="P53" i="29" s="1"/>
  <c r="C53" i="29"/>
  <c r="R53" i="29" s="1"/>
  <c r="O52" i="29"/>
  <c r="N52" i="29"/>
  <c r="M52" i="29"/>
  <c r="L52" i="29"/>
  <c r="K52" i="29"/>
  <c r="J52" i="29"/>
  <c r="P52" i="29" s="1"/>
  <c r="C52" i="29"/>
  <c r="R52" i="29" s="1"/>
  <c r="O51" i="29"/>
  <c r="N51" i="29"/>
  <c r="M51" i="29"/>
  <c r="L51" i="29"/>
  <c r="K51" i="29"/>
  <c r="J51" i="29"/>
  <c r="P51" i="29" s="1"/>
  <c r="C51" i="29"/>
  <c r="R51" i="29" s="1"/>
  <c r="O50" i="29"/>
  <c r="N50" i="29"/>
  <c r="M50" i="29"/>
  <c r="L50" i="29"/>
  <c r="K50" i="29"/>
  <c r="J50" i="29"/>
  <c r="P50" i="29" s="1"/>
  <c r="C50" i="29"/>
  <c r="R50" i="29" s="1"/>
  <c r="O49" i="29"/>
  <c r="N49" i="29"/>
  <c r="M49" i="29"/>
  <c r="L49" i="29"/>
  <c r="K49" i="29"/>
  <c r="J49" i="29"/>
  <c r="P49" i="29" s="1"/>
  <c r="C49" i="29"/>
  <c r="R49" i="29" s="1"/>
  <c r="O48" i="29"/>
  <c r="N48" i="29"/>
  <c r="M48" i="29"/>
  <c r="L48" i="29"/>
  <c r="K48" i="29"/>
  <c r="J48" i="29"/>
  <c r="P48" i="29" s="1"/>
  <c r="C48" i="29"/>
  <c r="R48" i="29" s="1"/>
  <c r="O47" i="29"/>
  <c r="N47" i="29"/>
  <c r="M47" i="29"/>
  <c r="L47" i="29"/>
  <c r="K47" i="29"/>
  <c r="J47" i="29"/>
  <c r="P47" i="29" s="1"/>
  <c r="C47" i="29"/>
  <c r="R47" i="29" s="1"/>
  <c r="O46" i="29"/>
  <c r="N46" i="29"/>
  <c r="M46" i="29"/>
  <c r="L46" i="29"/>
  <c r="K46" i="29"/>
  <c r="J46" i="29"/>
  <c r="P46" i="29" s="1"/>
  <c r="C46" i="29"/>
  <c r="R46" i="29" s="1"/>
  <c r="O45" i="29"/>
  <c r="N45" i="29"/>
  <c r="M45" i="29"/>
  <c r="L45" i="29"/>
  <c r="K45" i="29"/>
  <c r="J45" i="29"/>
  <c r="P45" i="29" s="1"/>
  <c r="C45" i="29"/>
  <c r="R45" i="29" s="1"/>
  <c r="O44" i="29"/>
  <c r="N44" i="29"/>
  <c r="M44" i="29"/>
  <c r="L44" i="29"/>
  <c r="K44" i="29"/>
  <c r="J44" i="29"/>
  <c r="P44" i="29" s="1"/>
  <c r="C44" i="29"/>
  <c r="R44" i="29" s="1"/>
  <c r="O43" i="29"/>
  <c r="O65" i="29" s="1"/>
  <c r="N43" i="29"/>
  <c r="N65" i="29" s="1"/>
  <c r="M43" i="29"/>
  <c r="M65" i="29" s="1"/>
  <c r="L43" i="29"/>
  <c r="L65" i="29" s="1"/>
  <c r="K43" i="29"/>
  <c r="K65" i="29" s="1"/>
  <c r="J43" i="29"/>
  <c r="C43" i="29"/>
  <c r="R43" i="29" s="1"/>
  <c r="R65" i="29" s="1"/>
  <c r="Q65" i="28"/>
  <c r="I65" i="28"/>
  <c r="H65" i="28"/>
  <c r="G65" i="28"/>
  <c r="F65" i="28"/>
  <c r="E65" i="28"/>
  <c r="D65" i="28"/>
  <c r="O62" i="28"/>
  <c r="N62" i="28"/>
  <c r="M62" i="28"/>
  <c r="L62" i="28"/>
  <c r="K62" i="28"/>
  <c r="J62" i="28"/>
  <c r="P62" i="28" s="1"/>
  <c r="C62" i="28"/>
  <c r="R62" i="28" s="1"/>
  <c r="O61" i="28"/>
  <c r="N61" i="28"/>
  <c r="M61" i="28"/>
  <c r="L61" i="28"/>
  <c r="K61" i="28"/>
  <c r="J61" i="28"/>
  <c r="P61" i="28" s="1"/>
  <c r="C61" i="28"/>
  <c r="R61" i="28" s="1"/>
  <c r="O60" i="28"/>
  <c r="N60" i="28"/>
  <c r="M60" i="28"/>
  <c r="L60" i="28"/>
  <c r="K60" i="28"/>
  <c r="J60" i="28"/>
  <c r="P60" i="28" s="1"/>
  <c r="C60" i="28"/>
  <c r="R60" i="28" s="1"/>
  <c r="O59" i="28"/>
  <c r="N59" i="28"/>
  <c r="M59" i="28"/>
  <c r="L59" i="28"/>
  <c r="K59" i="28"/>
  <c r="J59" i="28"/>
  <c r="P59" i="28" s="1"/>
  <c r="C59" i="28"/>
  <c r="R59" i="28" s="1"/>
  <c r="O58" i="28"/>
  <c r="N58" i="28"/>
  <c r="M58" i="28"/>
  <c r="L58" i="28"/>
  <c r="K58" i="28"/>
  <c r="J58" i="28"/>
  <c r="P58" i="28" s="1"/>
  <c r="C58" i="28"/>
  <c r="R58" i="28" s="1"/>
  <c r="O57" i="28"/>
  <c r="N57" i="28"/>
  <c r="M57" i="28"/>
  <c r="L57" i="28"/>
  <c r="K57" i="28"/>
  <c r="J57" i="28"/>
  <c r="P57" i="28" s="1"/>
  <c r="C57" i="28"/>
  <c r="R57" i="28" s="1"/>
  <c r="O56" i="28"/>
  <c r="N56" i="28"/>
  <c r="M56" i="28"/>
  <c r="L56" i="28"/>
  <c r="K56" i="28"/>
  <c r="J56" i="28"/>
  <c r="P56" i="28" s="1"/>
  <c r="C56" i="28"/>
  <c r="R56" i="28" s="1"/>
  <c r="O55" i="28"/>
  <c r="N55" i="28"/>
  <c r="M55" i="28"/>
  <c r="L55" i="28"/>
  <c r="K55" i="28"/>
  <c r="J55" i="28"/>
  <c r="P55" i="28" s="1"/>
  <c r="C55" i="28"/>
  <c r="R55" i="28" s="1"/>
  <c r="O54" i="28"/>
  <c r="N54" i="28"/>
  <c r="M54" i="28"/>
  <c r="L54" i="28"/>
  <c r="K54" i="28"/>
  <c r="J54" i="28"/>
  <c r="P54" i="28" s="1"/>
  <c r="C54" i="28"/>
  <c r="R54" i="28" s="1"/>
  <c r="O53" i="28"/>
  <c r="N53" i="28"/>
  <c r="M53" i="28"/>
  <c r="L53" i="28"/>
  <c r="K53" i="28"/>
  <c r="J53" i="28"/>
  <c r="P53" i="28" s="1"/>
  <c r="C53" i="28"/>
  <c r="R53" i="28" s="1"/>
  <c r="O52" i="28"/>
  <c r="N52" i="28"/>
  <c r="M52" i="28"/>
  <c r="L52" i="28"/>
  <c r="K52" i="28"/>
  <c r="J52" i="28"/>
  <c r="P52" i="28" s="1"/>
  <c r="C52" i="28"/>
  <c r="R52" i="28" s="1"/>
  <c r="O51" i="28"/>
  <c r="N51" i="28"/>
  <c r="M51" i="28"/>
  <c r="L51" i="28"/>
  <c r="K51" i="28"/>
  <c r="J51" i="28"/>
  <c r="P51" i="28" s="1"/>
  <c r="C51" i="28"/>
  <c r="R51" i="28" s="1"/>
  <c r="O50" i="28"/>
  <c r="N50" i="28"/>
  <c r="M50" i="28"/>
  <c r="L50" i="28"/>
  <c r="K50" i="28"/>
  <c r="J50" i="28"/>
  <c r="P50" i="28" s="1"/>
  <c r="C50" i="28"/>
  <c r="R50" i="28" s="1"/>
  <c r="O49" i="28"/>
  <c r="N49" i="28"/>
  <c r="M49" i="28"/>
  <c r="L49" i="28"/>
  <c r="K49" i="28"/>
  <c r="J49" i="28"/>
  <c r="P49" i="28" s="1"/>
  <c r="C49" i="28"/>
  <c r="R49" i="28" s="1"/>
  <c r="O48" i="28"/>
  <c r="N48" i="28"/>
  <c r="M48" i="28"/>
  <c r="L48" i="28"/>
  <c r="K48" i="28"/>
  <c r="J48" i="28"/>
  <c r="P48" i="28" s="1"/>
  <c r="C48" i="28"/>
  <c r="R48" i="28" s="1"/>
  <c r="O47" i="28"/>
  <c r="N47" i="28"/>
  <c r="M47" i="28"/>
  <c r="L47" i="28"/>
  <c r="K47" i="28"/>
  <c r="J47" i="28"/>
  <c r="P47" i="28" s="1"/>
  <c r="C47" i="28"/>
  <c r="R47" i="28" s="1"/>
  <c r="O46" i="28"/>
  <c r="N46" i="28"/>
  <c r="M46" i="28"/>
  <c r="L46" i="28"/>
  <c r="K46" i="28"/>
  <c r="J46" i="28"/>
  <c r="P46" i="28" s="1"/>
  <c r="C46" i="28"/>
  <c r="R46" i="28" s="1"/>
  <c r="O45" i="28"/>
  <c r="N45" i="28"/>
  <c r="M45" i="28"/>
  <c r="L45" i="28"/>
  <c r="K45" i="28"/>
  <c r="J45" i="28"/>
  <c r="P45" i="28" s="1"/>
  <c r="C45" i="28"/>
  <c r="R45" i="28" s="1"/>
  <c r="O44" i="28"/>
  <c r="N44" i="28"/>
  <c r="M44" i="28"/>
  <c r="L44" i="28"/>
  <c r="K44" i="28"/>
  <c r="J44" i="28"/>
  <c r="P44" i="28" s="1"/>
  <c r="C44" i="28"/>
  <c r="R44" i="28" s="1"/>
  <c r="O43" i="28"/>
  <c r="O65" i="28" s="1"/>
  <c r="N43" i="28"/>
  <c r="N65" i="28" s="1"/>
  <c r="M43" i="28"/>
  <c r="M65" i="28" s="1"/>
  <c r="L43" i="28"/>
  <c r="L65" i="28" s="1"/>
  <c r="K43" i="28"/>
  <c r="K65" i="28" s="1"/>
  <c r="J43" i="28"/>
  <c r="C43" i="28"/>
  <c r="R43" i="28" s="1"/>
  <c r="R65" i="28" s="1"/>
  <c r="Q65" i="27"/>
  <c r="I65" i="27"/>
  <c r="H65" i="27"/>
  <c r="G65" i="27"/>
  <c r="F65" i="27"/>
  <c r="E65" i="27"/>
  <c r="D65" i="27"/>
  <c r="O62" i="27"/>
  <c r="N62" i="27"/>
  <c r="M62" i="27"/>
  <c r="L62" i="27"/>
  <c r="K62" i="27"/>
  <c r="J62" i="27"/>
  <c r="P62" i="27" s="1"/>
  <c r="C62" i="27"/>
  <c r="R62" i="27" s="1"/>
  <c r="O61" i="27"/>
  <c r="N61" i="27"/>
  <c r="M61" i="27"/>
  <c r="L61" i="27"/>
  <c r="K61" i="27"/>
  <c r="J61" i="27"/>
  <c r="P61" i="27" s="1"/>
  <c r="C61" i="27"/>
  <c r="R61" i="27" s="1"/>
  <c r="O60" i="27"/>
  <c r="N60" i="27"/>
  <c r="M60" i="27"/>
  <c r="L60" i="27"/>
  <c r="K60" i="27"/>
  <c r="J60" i="27"/>
  <c r="P60" i="27" s="1"/>
  <c r="C60" i="27"/>
  <c r="R60" i="27" s="1"/>
  <c r="O59" i="27"/>
  <c r="N59" i="27"/>
  <c r="M59" i="27"/>
  <c r="L59" i="27"/>
  <c r="K59" i="27"/>
  <c r="J59" i="27"/>
  <c r="P59" i="27" s="1"/>
  <c r="C59" i="27"/>
  <c r="R59" i="27" s="1"/>
  <c r="O58" i="27"/>
  <c r="N58" i="27"/>
  <c r="M58" i="27"/>
  <c r="L58" i="27"/>
  <c r="K58" i="27"/>
  <c r="J58" i="27"/>
  <c r="P58" i="27" s="1"/>
  <c r="C58" i="27"/>
  <c r="R58" i="27" s="1"/>
  <c r="O57" i="27"/>
  <c r="N57" i="27"/>
  <c r="M57" i="27"/>
  <c r="L57" i="27"/>
  <c r="K57" i="27"/>
  <c r="J57" i="27"/>
  <c r="P57" i="27" s="1"/>
  <c r="C57" i="27"/>
  <c r="R57" i="27" s="1"/>
  <c r="O56" i="27"/>
  <c r="N56" i="27"/>
  <c r="M56" i="27"/>
  <c r="L56" i="27"/>
  <c r="K56" i="27"/>
  <c r="J56" i="27"/>
  <c r="P56" i="27" s="1"/>
  <c r="C56" i="27"/>
  <c r="R56" i="27" s="1"/>
  <c r="O55" i="27"/>
  <c r="N55" i="27"/>
  <c r="M55" i="27"/>
  <c r="L55" i="27"/>
  <c r="K55" i="27"/>
  <c r="J55" i="27"/>
  <c r="P55" i="27" s="1"/>
  <c r="C55" i="27"/>
  <c r="R55" i="27" s="1"/>
  <c r="O54" i="27"/>
  <c r="N54" i="27"/>
  <c r="M54" i="27"/>
  <c r="L54" i="27"/>
  <c r="K54" i="27"/>
  <c r="J54" i="27"/>
  <c r="P54" i="27" s="1"/>
  <c r="C54" i="27"/>
  <c r="R54" i="27" s="1"/>
  <c r="O53" i="27"/>
  <c r="N53" i="27"/>
  <c r="M53" i="27"/>
  <c r="L53" i="27"/>
  <c r="K53" i="27"/>
  <c r="J53" i="27"/>
  <c r="P53" i="27" s="1"/>
  <c r="C53" i="27"/>
  <c r="R53" i="27" s="1"/>
  <c r="O52" i="27"/>
  <c r="N52" i="27"/>
  <c r="M52" i="27"/>
  <c r="L52" i="27"/>
  <c r="K52" i="27"/>
  <c r="J52" i="27"/>
  <c r="P52" i="27" s="1"/>
  <c r="C52" i="27"/>
  <c r="R52" i="27" s="1"/>
  <c r="O51" i="27"/>
  <c r="N51" i="27"/>
  <c r="M51" i="27"/>
  <c r="L51" i="27"/>
  <c r="K51" i="27"/>
  <c r="J51" i="27"/>
  <c r="P51" i="27" s="1"/>
  <c r="C51" i="27"/>
  <c r="R51" i="27" s="1"/>
  <c r="O50" i="27"/>
  <c r="N50" i="27"/>
  <c r="M50" i="27"/>
  <c r="L50" i="27"/>
  <c r="K50" i="27"/>
  <c r="J50" i="27"/>
  <c r="P50" i="27" s="1"/>
  <c r="C50" i="27"/>
  <c r="R50" i="27" s="1"/>
  <c r="O49" i="27"/>
  <c r="N49" i="27"/>
  <c r="M49" i="27"/>
  <c r="L49" i="27"/>
  <c r="K49" i="27"/>
  <c r="J49" i="27"/>
  <c r="P49" i="27" s="1"/>
  <c r="C49" i="27"/>
  <c r="R49" i="27" s="1"/>
  <c r="O48" i="27"/>
  <c r="N48" i="27"/>
  <c r="M48" i="27"/>
  <c r="L48" i="27"/>
  <c r="K48" i="27"/>
  <c r="J48" i="27"/>
  <c r="P48" i="27" s="1"/>
  <c r="C48" i="27"/>
  <c r="R48" i="27" s="1"/>
  <c r="O47" i="27"/>
  <c r="N47" i="27"/>
  <c r="M47" i="27"/>
  <c r="L47" i="27"/>
  <c r="K47" i="27"/>
  <c r="J47" i="27"/>
  <c r="P47" i="27" s="1"/>
  <c r="C47" i="27"/>
  <c r="R47" i="27" s="1"/>
  <c r="O46" i="27"/>
  <c r="N46" i="27"/>
  <c r="M46" i="27"/>
  <c r="L46" i="27"/>
  <c r="K46" i="27"/>
  <c r="J46" i="27"/>
  <c r="P46" i="27" s="1"/>
  <c r="C46" i="27"/>
  <c r="R46" i="27" s="1"/>
  <c r="O45" i="27"/>
  <c r="N45" i="27"/>
  <c r="M45" i="27"/>
  <c r="L45" i="27"/>
  <c r="K45" i="27"/>
  <c r="J45" i="27"/>
  <c r="P45" i="27" s="1"/>
  <c r="C45" i="27"/>
  <c r="R45" i="27" s="1"/>
  <c r="O44" i="27"/>
  <c r="N44" i="27"/>
  <c r="M44" i="27"/>
  <c r="L44" i="27"/>
  <c r="K44" i="27"/>
  <c r="J44" i="27"/>
  <c r="P44" i="27" s="1"/>
  <c r="C44" i="27"/>
  <c r="R44" i="27" s="1"/>
  <c r="O43" i="27"/>
  <c r="O65" i="27" s="1"/>
  <c r="N43" i="27"/>
  <c r="N65" i="27" s="1"/>
  <c r="M43" i="27"/>
  <c r="M65" i="27" s="1"/>
  <c r="L43" i="27"/>
  <c r="L65" i="27" s="1"/>
  <c r="K43" i="27"/>
  <c r="K65" i="27" s="1"/>
  <c r="J43" i="27"/>
  <c r="C43" i="27"/>
  <c r="R43" i="27" s="1"/>
  <c r="R65" i="27" s="1"/>
  <c r="E52" i="38"/>
  <c r="E53" i="38"/>
  <c r="E54" i="38"/>
  <c r="E55" i="38"/>
  <c r="E56" i="38"/>
  <c r="E57" i="38"/>
  <c r="E58" i="38"/>
  <c r="E59" i="38"/>
  <c r="E60" i="38"/>
  <c r="E61" i="38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43" i="26"/>
  <c r="C44" i="26"/>
  <c r="R44" i="26" s="1"/>
  <c r="C45" i="26"/>
  <c r="R45" i="26" s="1"/>
  <c r="C46" i="26"/>
  <c r="R46" i="26" s="1"/>
  <c r="C47" i="26"/>
  <c r="R47" i="26" s="1"/>
  <c r="C48" i="26"/>
  <c r="R48" i="26" s="1"/>
  <c r="C49" i="26"/>
  <c r="R49" i="26" s="1"/>
  <c r="C50" i="26"/>
  <c r="R50" i="26" s="1"/>
  <c r="C51" i="26"/>
  <c r="R51" i="26" s="1"/>
  <c r="C52" i="26"/>
  <c r="R52" i="26" s="1"/>
  <c r="C53" i="26"/>
  <c r="R53" i="26" s="1"/>
  <c r="C54" i="26"/>
  <c r="R54" i="26" s="1"/>
  <c r="C55" i="26"/>
  <c r="R55" i="26" s="1"/>
  <c r="C56" i="26"/>
  <c r="R56" i="26" s="1"/>
  <c r="C57" i="26"/>
  <c r="R57" i="26" s="1"/>
  <c r="C58" i="26"/>
  <c r="R58" i="26" s="1"/>
  <c r="C59" i="26"/>
  <c r="R59" i="26" s="1"/>
  <c r="C60" i="26"/>
  <c r="R60" i="26" s="1"/>
  <c r="C61" i="26"/>
  <c r="R61" i="26" s="1"/>
  <c r="C62" i="26"/>
  <c r="R62" i="26" s="1"/>
  <c r="C43" i="26"/>
  <c r="R43" i="26" s="1"/>
  <c r="J65" i="35" l="1"/>
  <c r="P43" i="35"/>
  <c r="T44" i="35"/>
  <c r="R43" i="38" s="1"/>
  <c r="T45" i="35"/>
  <c r="R44" i="38" s="1"/>
  <c r="T46" i="35"/>
  <c r="R45" i="38" s="1"/>
  <c r="T47" i="35"/>
  <c r="R46" i="38" s="1"/>
  <c r="T48" i="35"/>
  <c r="R47" i="38" s="1"/>
  <c r="T49" i="35"/>
  <c r="R48" i="38" s="1"/>
  <c r="T50" i="35"/>
  <c r="R49" i="38" s="1"/>
  <c r="T51" i="35"/>
  <c r="R50" i="38" s="1"/>
  <c r="T52" i="35"/>
  <c r="R51" i="38" s="1"/>
  <c r="T53" i="35"/>
  <c r="R52" i="38" s="1"/>
  <c r="T54" i="35"/>
  <c r="R53" i="38" s="1"/>
  <c r="T55" i="35"/>
  <c r="R54" i="38" s="1"/>
  <c r="T56" i="35"/>
  <c r="R55" i="38" s="1"/>
  <c r="T57" i="35"/>
  <c r="R56" i="38" s="1"/>
  <c r="T58" i="35"/>
  <c r="R57" i="38" s="1"/>
  <c r="T59" i="35"/>
  <c r="R58" i="38" s="1"/>
  <c r="T60" i="35"/>
  <c r="R59" i="38" s="1"/>
  <c r="T61" i="35"/>
  <c r="R60" i="38" s="1"/>
  <c r="T62" i="35"/>
  <c r="R61" i="38" s="1"/>
  <c r="J65" i="36"/>
  <c r="P43" i="36"/>
  <c r="T44" i="36"/>
  <c r="Q43" i="38" s="1"/>
  <c r="T45" i="36"/>
  <c r="Q44" i="38" s="1"/>
  <c r="T46" i="36"/>
  <c r="Q45" i="38" s="1"/>
  <c r="T47" i="36"/>
  <c r="Q46" i="38" s="1"/>
  <c r="T48" i="36"/>
  <c r="Q47" i="38" s="1"/>
  <c r="T49" i="36"/>
  <c r="Q48" i="38" s="1"/>
  <c r="T50" i="36"/>
  <c r="Q49" i="38" s="1"/>
  <c r="T51" i="36"/>
  <c r="Q50" i="38" s="1"/>
  <c r="T52" i="36"/>
  <c r="Q51" i="38" s="1"/>
  <c r="T53" i="36"/>
  <c r="Q52" i="38" s="1"/>
  <c r="T54" i="36"/>
  <c r="Q53" i="38" s="1"/>
  <c r="T55" i="36"/>
  <c r="Q54" i="38" s="1"/>
  <c r="T56" i="36"/>
  <c r="Q55" i="38" s="1"/>
  <c r="T57" i="36"/>
  <c r="Q56" i="38" s="1"/>
  <c r="T58" i="36"/>
  <c r="Q57" i="38" s="1"/>
  <c r="T59" i="36"/>
  <c r="Q58" i="38" s="1"/>
  <c r="T60" i="36"/>
  <c r="Q59" i="38" s="1"/>
  <c r="T61" i="36"/>
  <c r="Q60" i="38" s="1"/>
  <c r="T62" i="36"/>
  <c r="Q61" i="38" s="1"/>
  <c r="J65" i="37"/>
  <c r="P43" i="37"/>
  <c r="T44" i="37"/>
  <c r="P43" i="38" s="1"/>
  <c r="T45" i="37"/>
  <c r="P44" i="38" s="1"/>
  <c r="T46" i="37"/>
  <c r="P45" i="38" s="1"/>
  <c r="T47" i="37"/>
  <c r="P46" i="38" s="1"/>
  <c r="T48" i="37"/>
  <c r="P47" i="38" s="1"/>
  <c r="T49" i="37"/>
  <c r="P48" i="38" s="1"/>
  <c r="T50" i="37"/>
  <c r="P49" i="38" s="1"/>
  <c r="T51" i="37"/>
  <c r="P50" i="38" s="1"/>
  <c r="T52" i="37"/>
  <c r="P51" i="38" s="1"/>
  <c r="T53" i="37"/>
  <c r="P52" i="38" s="1"/>
  <c r="T54" i="37"/>
  <c r="P53" i="38" s="1"/>
  <c r="T55" i="37"/>
  <c r="P54" i="38" s="1"/>
  <c r="T56" i="37"/>
  <c r="P55" i="38" s="1"/>
  <c r="T57" i="37"/>
  <c r="P56" i="38" s="1"/>
  <c r="T58" i="37"/>
  <c r="P57" i="38" s="1"/>
  <c r="T59" i="37"/>
  <c r="P58" i="38" s="1"/>
  <c r="T60" i="37"/>
  <c r="P59" i="38" s="1"/>
  <c r="T61" i="37"/>
  <c r="P60" i="38" s="1"/>
  <c r="T62" i="37"/>
  <c r="P61" i="38" s="1"/>
  <c r="J65" i="34"/>
  <c r="P43" i="34"/>
  <c r="T44" i="34"/>
  <c r="O43" i="38" s="1"/>
  <c r="T45" i="34"/>
  <c r="O44" i="38" s="1"/>
  <c r="T46" i="34"/>
  <c r="O45" i="38" s="1"/>
  <c r="T47" i="34"/>
  <c r="O46" i="38" s="1"/>
  <c r="T48" i="34"/>
  <c r="O47" i="38" s="1"/>
  <c r="T49" i="34"/>
  <c r="O48" i="38" s="1"/>
  <c r="T50" i="34"/>
  <c r="O49" i="38" s="1"/>
  <c r="T51" i="34"/>
  <c r="O50" i="38" s="1"/>
  <c r="T52" i="34"/>
  <c r="O51" i="38" s="1"/>
  <c r="T53" i="34"/>
  <c r="O52" i="38" s="1"/>
  <c r="T54" i="34"/>
  <c r="O53" i="38" s="1"/>
  <c r="T55" i="34"/>
  <c r="O54" i="38" s="1"/>
  <c r="T56" i="34"/>
  <c r="O55" i="38" s="1"/>
  <c r="T57" i="34"/>
  <c r="O56" i="38" s="1"/>
  <c r="T58" i="34"/>
  <c r="O57" i="38" s="1"/>
  <c r="T59" i="34"/>
  <c r="O58" i="38" s="1"/>
  <c r="T60" i="34"/>
  <c r="O59" i="38" s="1"/>
  <c r="T61" i="34"/>
  <c r="O60" i="38" s="1"/>
  <c r="T62" i="34"/>
  <c r="O61" i="38" s="1"/>
  <c r="J65" i="46"/>
  <c r="P43" i="46"/>
  <c r="T44" i="46"/>
  <c r="N43" i="38" s="1"/>
  <c r="T45" i="46"/>
  <c r="N44" i="38" s="1"/>
  <c r="T46" i="46"/>
  <c r="N45" i="38" s="1"/>
  <c r="T47" i="46"/>
  <c r="N46" i="38" s="1"/>
  <c r="T48" i="46"/>
  <c r="N47" i="38" s="1"/>
  <c r="T49" i="46"/>
  <c r="N48" i="38" s="1"/>
  <c r="T50" i="46"/>
  <c r="N49" i="38" s="1"/>
  <c r="T51" i="46"/>
  <c r="N50" i="38" s="1"/>
  <c r="T52" i="46"/>
  <c r="N51" i="38" s="1"/>
  <c r="T53" i="46"/>
  <c r="N52" i="38" s="1"/>
  <c r="T54" i="46"/>
  <c r="N53" i="38" s="1"/>
  <c r="T55" i="46"/>
  <c r="N54" i="38" s="1"/>
  <c r="T56" i="46"/>
  <c r="N55" i="38" s="1"/>
  <c r="T57" i="46"/>
  <c r="N56" i="38" s="1"/>
  <c r="T58" i="46"/>
  <c r="N57" i="38" s="1"/>
  <c r="T59" i="46"/>
  <c r="N58" i="38" s="1"/>
  <c r="T60" i="46"/>
  <c r="N59" i="38" s="1"/>
  <c r="T61" i="46"/>
  <c r="N60" i="38" s="1"/>
  <c r="T62" i="46"/>
  <c r="N61" i="38" s="1"/>
  <c r="J65" i="32"/>
  <c r="P43" i="32"/>
  <c r="T44" i="32"/>
  <c r="M43" i="38" s="1"/>
  <c r="T45" i="32"/>
  <c r="M44" i="38" s="1"/>
  <c r="T46" i="32"/>
  <c r="M45" i="38" s="1"/>
  <c r="T47" i="32"/>
  <c r="M46" i="38" s="1"/>
  <c r="T48" i="32"/>
  <c r="M47" i="38" s="1"/>
  <c r="T49" i="32"/>
  <c r="M48" i="38" s="1"/>
  <c r="T50" i="32"/>
  <c r="M49" i="38" s="1"/>
  <c r="T51" i="32"/>
  <c r="M50" i="38" s="1"/>
  <c r="T52" i="32"/>
  <c r="M51" i="38" s="1"/>
  <c r="T53" i="32"/>
  <c r="M52" i="38" s="1"/>
  <c r="T54" i="32"/>
  <c r="M53" i="38" s="1"/>
  <c r="T55" i="32"/>
  <c r="M54" i="38" s="1"/>
  <c r="T56" i="32"/>
  <c r="M55" i="38" s="1"/>
  <c r="T57" i="32"/>
  <c r="M56" i="38" s="1"/>
  <c r="T58" i="32"/>
  <c r="M57" i="38" s="1"/>
  <c r="T59" i="32"/>
  <c r="M58" i="38" s="1"/>
  <c r="T60" i="32"/>
  <c r="M59" i="38" s="1"/>
  <c r="T61" i="32"/>
  <c r="M60" i="38" s="1"/>
  <c r="T62" i="32"/>
  <c r="M61" i="38" s="1"/>
  <c r="J65" i="31"/>
  <c r="P43" i="31"/>
  <c r="T44" i="31"/>
  <c r="L43" i="38" s="1"/>
  <c r="T45" i="31"/>
  <c r="L44" i="38" s="1"/>
  <c r="T46" i="31"/>
  <c r="L45" i="38" s="1"/>
  <c r="T47" i="31"/>
  <c r="L46" i="38" s="1"/>
  <c r="T48" i="31"/>
  <c r="L47" i="38" s="1"/>
  <c r="T49" i="31"/>
  <c r="L48" i="38" s="1"/>
  <c r="T50" i="31"/>
  <c r="L49" i="38" s="1"/>
  <c r="T51" i="31"/>
  <c r="L50" i="38" s="1"/>
  <c r="T52" i="31"/>
  <c r="L51" i="38" s="1"/>
  <c r="T53" i="31"/>
  <c r="L52" i="38" s="1"/>
  <c r="T54" i="31"/>
  <c r="L53" i="38" s="1"/>
  <c r="T55" i="31"/>
  <c r="L54" i="38" s="1"/>
  <c r="T56" i="31"/>
  <c r="L55" i="38" s="1"/>
  <c r="T57" i="31"/>
  <c r="L56" i="38" s="1"/>
  <c r="T58" i="31"/>
  <c r="L57" i="38" s="1"/>
  <c r="T59" i="31"/>
  <c r="L58" i="38" s="1"/>
  <c r="T60" i="31"/>
  <c r="L59" i="38" s="1"/>
  <c r="T61" i="31"/>
  <c r="L60" i="38" s="1"/>
  <c r="T62" i="31"/>
  <c r="L61" i="38" s="1"/>
  <c r="J65" i="30"/>
  <c r="P43" i="30"/>
  <c r="T44" i="30"/>
  <c r="K43" i="38" s="1"/>
  <c r="T45" i="30"/>
  <c r="K44" i="38" s="1"/>
  <c r="T46" i="30"/>
  <c r="K45" i="38" s="1"/>
  <c r="T47" i="30"/>
  <c r="K46" i="38" s="1"/>
  <c r="T48" i="30"/>
  <c r="K47" i="38" s="1"/>
  <c r="T49" i="30"/>
  <c r="K48" i="38" s="1"/>
  <c r="T50" i="30"/>
  <c r="K49" i="38" s="1"/>
  <c r="T51" i="30"/>
  <c r="K50" i="38" s="1"/>
  <c r="T52" i="30"/>
  <c r="K51" i="38" s="1"/>
  <c r="T53" i="30"/>
  <c r="K52" i="38" s="1"/>
  <c r="T54" i="30"/>
  <c r="K53" i="38" s="1"/>
  <c r="T55" i="30"/>
  <c r="K54" i="38" s="1"/>
  <c r="T56" i="30"/>
  <c r="K55" i="38" s="1"/>
  <c r="T57" i="30"/>
  <c r="K56" i="38" s="1"/>
  <c r="T58" i="30"/>
  <c r="K57" i="38" s="1"/>
  <c r="T59" i="30"/>
  <c r="K58" i="38" s="1"/>
  <c r="T60" i="30"/>
  <c r="K59" i="38" s="1"/>
  <c r="T61" i="30"/>
  <c r="K60" i="38" s="1"/>
  <c r="T62" i="30"/>
  <c r="K61" i="38" s="1"/>
  <c r="J65" i="29"/>
  <c r="P43" i="29"/>
  <c r="T44" i="29"/>
  <c r="J43" i="38" s="1"/>
  <c r="T45" i="29"/>
  <c r="J44" i="38" s="1"/>
  <c r="T46" i="29"/>
  <c r="J45" i="38" s="1"/>
  <c r="T47" i="29"/>
  <c r="J46" i="38" s="1"/>
  <c r="T48" i="29"/>
  <c r="J47" i="38" s="1"/>
  <c r="T49" i="29"/>
  <c r="J48" i="38" s="1"/>
  <c r="T50" i="29"/>
  <c r="J49" i="38" s="1"/>
  <c r="T51" i="29"/>
  <c r="J50" i="38" s="1"/>
  <c r="T52" i="29"/>
  <c r="J51" i="38" s="1"/>
  <c r="T53" i="29"/>
  <c r="J52" i="38" s="1"/>
  <c r="T54" i="29"/>
  <c r="J53" i="38" s="1"/>
  <c r="T55" i="29"/>
  <c r="J54" i="38" s="1"/>
  <c r="T56" i="29"/>
  <c r="J55" i="38" s="1"/>
  <c r="T57" i="29"/>
  <c r="J56" i="38" s="1"/>
  <c r="T58" i="29"/>
  <c r="J57" i="38" s="1"/>
  <c r="T59" i="29"/>
  <c r="J58" i="38" s="1"/>
  <c r="T60" i="29"/>
  <c r="J59" i="38" s="1"/>
  <c r="T61" i="29"/>
  <c r="J60" i="38" s="1"/>
  <c r="T62" i="29"/>
  <c r="J61" i="38" s="1"/>
  <c r="J65" i="28"/>
  <c r="P43" i="28"/>
  <c r="T44" i="28"/>
  <c r="I43" i="38" s="1"/>
  <c r="T45" i="28"/>
  <c r="I44" i="38" s="1"/>
  <c r="T46" i="28"/>
  <c r="I45" i="38" s="1"/>
  <c r="T47" i="28"/>
  <c r="I46" i="38" s="1"/>
  <c r="T48" i="28"/>
  <c r="I47" i="38" s="1"/>
  <c r="T49" i="28"/>
  <c r="I48" i="38" s="1"/>
  <c r="T50" i="28"/>
  <c r="I49" i="38" s="1"/>
  <c r="T51" i="28"/>
  <c r="I50" i="38" s="1"/>
  <c r="T52" i="28"/>
  <c r="I51" i="38" s="1"/>
  <c r="T53" i="28"/>
  <c r="I52" i="38" s="1"/>
  <c r="T54" i="28"/>
  <c r="I53" i="38" s="1"/>
  <c r="T55" i="28"/>
  <c r="I54" i="38" s="1"/>
  <c r="T56" i="28"/>
  <c r="I55" i="38" s="1"/>
  <c r="T57" i="28"/>
  <c r="I56" i="38" s="1"/>
  <c r="T58" i="28"/>
  <c r="I57" i="38" s="1"/>
  <c r="T59" i="28"/>
  <c r="I58" i="38" s="1"/>
  <c r="T60" i="28"/>
  <c r="I59" i="38" s="1"/>
  <c r="T61" i="28"/>
  <c r="I60" i="38" s="1"/>
  <c r="T62" i="28"/>
  <c r="I61" i="38" s="1"/>
  <c r="J65" i="27"/>
  <c r="P43" i="27"/>
  <c r="T44" i="27"/>
  <c r="H43" i="38" s="1"/>
  <c r="T45" i="27"/>
  <c r="H44" i="38" s="1"/>
  <c r="T46" i="27"/>
  <c r="H45" i="38" s="1"/>
  <c r="T47" i="27"/>
  <c r="H46" i="38" s="1"/>
  <c r="T48" i="27"/>
  <c r="H47" i="38" s="1"/>
  <c r="T49" i="27"/>
  <c r="H48" i="38" s="1"/>
  <c r="T50" i="27"/>
  <c r="H49" i="38" s="1"/>
  <c r="T51" i="27"/>
  <c r="H50" i="38" s="1"/>
  <c r="T52" i="27"/>
  <c r="H51" i="38" s="1"/>
  <c r="T53" i="27"/>
  <c r="H52" i="38" s="1"/>
  <c r="T54" i="27"/>
  <c r="H53" i="38" s="1"/>
  <c r="T55" i="27"/>
  <c r="H54" i="38" s="1"/>
  <c r="T56" i="27"/>
  <c r="H55" i="38" s="1"/>
  <c r="T57" i="27"/>
  <c r="H56" i="38" s="1"/>
  <c r="T58" i="27"/>
  <c r="H57" i="38" s="1"/>
  <c r="T59" i="27"/>
  <c r="H58" i="38" s="1"/>
  <c r="T60" i="27"/>
  <c r="H59" i="38" s="1"/>
  <c r="T61" i="27"/>
  <c r="H60" i="38" s="1"/>
  <c r="T62" i="27"/>
  <c r="H61" i="38" s="1"/>
  <c r="G36" i="38"/>
  <c r="H36" i="38"/>
  <c r="I36" i="38"/>
  <c r="J36" i="38"/>
  <c r="K36" i="38"/>
  <c r="L36" i="38"/>
  <c r="M36" i="38"/>
  <c r="N36" i="38"/>
  <c r="O36" i="38"/>
  <c r="P36" i="38"/>
  <c r="Q36" i="38"/>
  <c r="R36" i="38"/>
  <c r="C34" i="27"/>
  <c r="C35" i="27"/>
  <c r="P65" i="35" l="1"/>
  <c r="T43" i="35"/>
  <c r="R42" i="38" s="1"/>
  <c r="P65" i="36"/>
  <c r="T43" i="36"/>
  <c r="Q42" i="38" s="1"/>
  <c r="P65" i="37"/>
  <c r="T43" i="37"/>
  <c r="P42" i="38" s="1"/>
  <c r="P65" i="34"/>
  <c r="T43" i="34"/>
  <c r="O42" i="38" s="1"/>
  <c r="P65" i="46"/>
  <c r="T43" i="46"/>
  <c r="N42" i="38" s="1"/>
  <c r="P65" i="32"/>
  <c r="T43" i="32"/>
  <c r="M42" i="38" s="1"/>
  <c r="P65" i="31"/>
  <c r="T43" i="31"/>
  <c r="L42" i="38" s="1"/>
  <c r="P65" i="30"/>
  <c r="T43" i="30"/>
  <c r="K42" i="38" s="1"/>
  <c r="P65" i="29"/>
  <c r="T43" i="29"/>
  <c r="J42" i="38" s="1"/>
  <c r="P65" i="28"/>
  <c r="T43" i="28"/>
  <c r="I42" i="38" s="1"/>
  <c r="P65" i="27"/>
  <c r="T43" i="27"/>
  <c r="H42" i="38" s="1"/>
  <c r="J53" i="26"/>
  <c r="K53" i="26"/>
  <c r="L53" i="26"/>
  <c r="M53" i="26"/>
  <c r="N53" i="26"/>
  <c r="P53" i="26"/>
  <c r="T53" i="26"/>
  <c r="G52" i="38" s="1"/>
  <c r="T52" i="38" s="1"/>
  <c r="J54" i="26"/>
  <c r="K54" i="26"/>
  <c r="L54" i="26"/>
  <c r="M54" i="26"/>
  <c r="N54" i="26"/>
  <c r="P54" i="26"/>
  <c r="T54" i="26"/>
  <c r="G53" i="38" s="1"/>
  <c r="T53" i="38" s="1"/>
  <c r="J55" i="26"/>
  <c r="K55" i="26"/>
  <c r="L55" i="26"/>
  <c r="M55" i="26"/>
  <c r="N55" i="26"/>
  <c r="P55" i="26"/>
  <c r="T55" i="26"/>
  <c r="G54" i="38" s="1"/>
  <c r="T54" i="38" s="1"/>
  <c r="J56" i="26"/>
  <c r="K56" i="26"/>
  <c r="L56" i="26"/>
  <c r="M56" i="26"/>
  <c r="N56" i="26"/>
  <c r="P56" i="26"/>
  <c r="T56" i="26"/>
  <c r="G55" i="38" s="1"/>
  <c r="T55" i="38" s="1"/>
  <c r="J57" i="26"/>
  <c r="K57" i="26"/>
  <c r="L57" i="26"/>
  <c r="M57" i="26"/>
  <c r="N57" i="26"/>
  <c r="P57" i="26"/>
  <c r="T57" i="26"/>
  <c r="G56" i="38" s="1"/>
  <c r="T56" i="38" s="1"/>
  <c r="J58" i="26"/>
  <c r="K58" i="26"/>
  <c r="L58" i="26"/>
  <c r="M58" i="26"/>
  <c r="N58" i="26"/>
  <c r="P58" i="26"/>
  <c r="T58" i="26"/>
  <c r="G57" i="38" s="1"/>
  <c r="T57" i="38" s="1"/>
  <c r="J59" i="26"/>
  <c r="K59" i="26"/>
  <c r="L59" i="26"/>
  <c r="M59" i="26"/>
  <c r="N59" i="26"/>
  <c r="P59" i="26"/>
  <c r="T59" i="26"/>
  <c r="G58" i="38" s="1"/>
  <c r="T58" i="38" s="1"/>
  <c r="J60" i="26"/>
  <c r="K60" i="26"/>
  <c r="L60" i="26"/>
  <c r="M60" i="26"/>
  <c r="N60" i="26"/>
  <c r="P60" i="26"/>
  <c r="T60" i="26"/>
  <c r="G59" i="38" s="1"/>
  <c r="T59" i="38" s="1"/>
  <c r="J61" i="26"/>
  <c r="K61" i="26"/>
  <c r="L61" i="26"/>
  <c r="M61" i="26"/>
  <c r="N61" i="26"/>
  <c r="P61" i="26"/>
  <c r="T61" i="26"/>
  <c r="G60" i="38" s="1"/>
  <c r="T60" i="38" s="1"/>
  <c r="J62" i="26"/>
  <c r="K62" i="26"/>
  <c r="L62" i="26"/>
  <c r="M62" i="26"/>
  <c r="N62" i="26"/>
  <c r="P62" i="26"/>
  <c r="T62" i="26"/>
  <c r="G61" i="38" s="1"/>
  <c r="T61" i="38" s="1"/>
  <c r="E36" i="38"/>
  <c r="T36" i="38"/>
  <c r="I35" i="38"/>
  <c r="J35" i="38"/>
  <c r="K35" i="38"/>
  <c r="L35" i="38"/>
  <c r="M35" i="38"/>
  <c r="N35" i="38"/>
  <c r="O35" i="38"/>
  <c r="P35" i="38"/>
  <c r="Q35" i="38"/>
  <c r="R35" i="38"/>
  <c r="E35" i="38"/>
  <c r="C34" i="26"/>
  <c r="R34" i="26"/>
  <c r="Q38" i="27"/>
  <c r="I38" i="27"/>
  <c r="H38" i="27"/>
  <c r="G38" i="27"/>
  <c r="F38" i="27"/>
  <c r="E38" i="27"/>
  <c r="D38" i="27"/>
  <c r="R37" i="27"/>
  <c r="O37" i="27"/>
  <c r="N37" i="27"/>
  <c r="M37" i="27"/>
  <c r="L37" i="27"/>
  <c r="K37" i="27"/>
  <c r="J37" i="27"/>
  <c r="P37" i="27" s="1"/>
  <c r="R36" i="27"/>
  <c r="O36" i="27"/>
  <c r="N36" i="27"/>
  <c r="M36" i="27"/>
  <c r="L36" i="27"/>
  <c r="K36" i="27"/>
  <c r="J36" i="27"/>
  <c r="P36" i="27" s="1"/>
  <c r="R35" i="27"/>
  <c r="T35" i="27" s="1"/>
  <c r="O35" i="27"/>
  <c r="N35" i="27"/>
  <c r="M35" i="27"/>
  <c r="L35" i="27"/>
  <c r="K35" i="27"/>
  <c r="J35" i="27"/>
  <c r="P35" i="27" s="1"/>
  <c r="R34" i="27"/>
  <c r="T34" i="27" s="1"/>
  <c r="H35" i="38" s="1"/>
  <c r="O34" i="27"/>
  <c r="N34" i="27"/>
  <c r="M34" i="27"/>
  <c r="L34" i="27"/>
  <c r="K34" i="27"/>
  <c r="J34" i="27"/>
  <c r="P34" i="27" s="1"/>
  <c r="O33" i="27"/>
  <c r="N33" i="27"/>
  <c r="M33" i="27"/>
  <c r="L33" i="27"/>
  <c r="K33" i="27"/>
  <c r="J33" i="27"/>
  <c r="P33" i="27" s="1"/>
  <c r="C33" i="27"/>
  <c r="R33" i="27" s="1"/>
  <c r="O32" i="27"/>
  <c r="N32" i="27"/>
  <c r="M32" i="27"/>
  <c r="L32" i="27"/>
  <c r="K32" i="27"/>
  <c r="J32" i="27"/>
  <c r="P32" i="27" s="1"/>
  <c r="C32" i="27"/>
  <c r="R32" i="27" s="1"/>
  <c r="O31" i="27"/>
  <c r="N31" i="27"/>
  <c r="M31" i="27"/>
  <c r="L31" i="27"/>
  <c r="K31" i="27"/>
  <c r="J31" i="27"/>
  <c r="P31" i="27" s="1"/>
  <c r="C31" i="27"/>
  <c r="R31" i="27" s="1"/>
  <c r="O30" i="27"/>
  <c r="N30" i="27"/>
  <c r="M30" i="27"/>
  <c r="L30" i="27"/>
  <c r="K30" i="27"/>
  <c r="J30" i="27"/>
  <c r="P30" i="27" s="1"/>
  <c r="C30" i="27"/>
  <c r="R30" i="27" s="1"/>
  <c r="O29" i="27"/>
  <c r="N29" i="27"/>
  <c r="M29" i="27"/>
  <c r="L29" i="27"/>
  <c r="K29" i="27"/>
  <c r="J29" i="27"/>
  <c r="P29" i="27" s="1"/>
  <c r="C29" i="27"/>
  <c r="R29" i="27" s="1"/>
  <c r="O28" i="27"/>
  <c r="N28" i="27"/>
  <c r="M28" i="27"/>
  <c r="L28" i="27"/>
  <c r="K28" i="27"/>
  <c r="J28" i="27"/>
  <c r="P28" i="27" s="1"/>
  <c r="C28" i="27"/>
  <c r="R28" i="27" s="1"/>
  <c r="O27" i="27"/>
  <c r="N27" i="27"/>
  <c r="M27" i="27"/>
  <c r="L27" i="27"/>
  <c r="K27" i="27"/>
  <c r="J27" i="27"/>
  <c r="P27" i="27" s="1"/>
  <c r="C27" i="27"/>
  <c r="R27" i="27" s="1"/>
  <c r="O26" i="27"/>
  <c r="N26" i="27"/>
  <c r="M26" i="27"/>
  <c r="L26" i="27"/>
  <c r="K26" i="27"/>
  <c r="J26" i="27"/>
  <c r="P26" i="27" s="1"/>
  <c r="C26" i="27"/>
  <c r="R26" i="27" s="1"/>
  <c r="O25" i="27"/>
  <c r="N25" i="27"/>
  <c r="M25" i="27"/>
  <c r="L25" i="27"/>
  <c r="K25" i="27"/>
  <c r="J25" i="27"/>
  <c r="P25" i="27" s="1"/>
  <c r="C25" i="27"/>
  <c r="R25" i="27" s="1"/>
  <c r="O24" i="27"/>
  <c r="N24" i="27"/>
  <c r="M24" i="27"/>
  <c r="L24" i="27"/>
  <c r="K24" i="27"/>
  <c r="J24" i="27"/>
  <c r="P24" i="27" s="1"/>
  <c r="C24" i="27"/>
  <c r="R24" i="27" s="1"/>
  <c r="O23" i="27"/>
  <c r="N23" i="27"/>
  <c r="M23" i="27"/>
  <c r="L23" i="27"/>
  <c r="K23" i="27"/>
  <c r="J23" i="27"/>
  <c r="P23" i="27" s="1"/>
  <c r="C23" i="27"/>
  <c r="R23" i="27" s="1"/>
  <c r="O22" i="27"/>
  <c r="N22" i="27"/>
  <c r="M22" i="27"/>
  <c r="L22" i="27"/>
  <c r="K22" i="27"/>
  <c r="J22" i="27"/>
  <c r="P22" i="27" s="1"/>
  <c r="C22" i="27"/>
  <c r="R22" i="27" s="1"/>
  <c r="O21" i="27"/>
  <c r="N21" i="27"/>
  <c r="M21" i="27"/>
  <c r="L21" i="27"/>
  <c r="K21" i="27"/>
  <c r="J21" i="27"/>
  <c r="P21" i="27" s="1"/>
  <c r="C21" i="27"/>
  <c r="R21" i="27" s="1"/>
  <c r="O20" i="27"/>
  <c r="N20" i="27"/>
  <c r="M20" i="27"/>
  <c r="L20" i="27"/>
  <c r="K20" i="27"/>
  <c r="J20" i="27"/>
  <c r="P20" i="27" s="1"/>
  <c r="C20" i="27"/>
  <c r="R20" i="27" s="1"/>
  <c r="O19" i="27"/>
  <c r="N19" i="27"/>
  <c r="M19" i="27"/>
  <c r="L19" i="27"/>
  <c r="K19" i="27"/>
  <c r="J19" i="27"/>
  <c r="P19" i="27" s="1"/>
  <c r="C19" i="27"/>
  <c r="R19" i="27" s="1"/>
  <c r="O18" i="27"/>
  <c r="N18" i="27"/>
  <c r="M18" i="27"/>
  <c r="L18" i="27"/>
  <c r="K18" i="27"/>
  <c r="J18" i="27"/>
  <c r="P18" i="27" s="1"/>
  <c r="C18" i="27"/>
  <c r="R18" i="27" s="1"/>
  <c r="O17" i="27"/>
  <c r="N17" i="27"/>
  <c r="M17" i="27"/>
  <c r="L17" i="27"/>
  <c r="K17" i="27"/>
  <c r="J17" i="27"/>
  <c r="P17" i="27" s="1"/>
  <c r="C17" i="27"/>
  <c r="R17" i="27" s="1"/>
  <c r="O16" i="27"/>
  <c r="N16" i="27"/>
  <c r="M16" i="27"/>
  <c r="L16" i="27"/>
  <c r="K16" i="27"/>
  <c r="J16" i="27"/>
  <c r="P16" i="27" s="1"/>
  <c r="C16" i="27"/>
  <c r="R16" i="27" s="1"/>
  <c r="O15" i="27"/>
  <c r="N15" i="27"/>
  <c r="M15" i="27"/>
  <c r="L15" i="27"/>
  <c r="K15" i="27"/>
  <c r="J15" i="27"/>
  <c r="P15" i="27" s="1"/>
  <c r="C15" i="27"/>
  <c r="R15" i="27" s="1"/>
  <c r="O14" i="27"/>
  <c r="N14" i="27"/>
  <c r="M14" i="27"/>
  <c r="L14" i="27"/>
  <c r="K14" i="27"/>
  <c r="J14" i="27"/>
  <c r="P14" i="27" s="1"/>
  <c r="C14" i="27"/>
  <c r="R14" i="27" s="1"/>
  <c r="O13" i="27"/>
  <c r="N13" i="27"/>
  <c r="M13" i="27"/>
  <c r="L13" i="27"/>
  <c r="K13" i="27"/>
  <c r="J13" i="27"/>
  <c r="P13" i="27" s="1"/>
  <c r="C13" i="27"/>
  <c r="R13" i="27" s="1"/>
  <c r="O12" i="27"/>
  <c r="N12" i="27"/>
  <c r="M12" i="27"/>
  <c r="L12" i="27"/>
  <c r="K12" i="27"/>
  <c r="J12" i="27"/>
  <c r="P12" i="27" s="1"/>
  <c r="C12" i="27"/>
  <c r="R12" i="27" s="1"/>
  <c r="O11" i="27"/>
  <c r="N11" i="27"/>
  <c r="M11" i="27"/>
  <c r="L11" i="27"/>
  <c r="K11" i="27"/>
  <c r="J11" i="27"/>
  <c r="P11" i="27" s="1"/>
  <c r="C11" i="27"/>
  <c r="R11" i="27" s="1"/>
  <c r="O10" i="27"/>
  <c r="N10" i="27"/>
  <c r="M10" i="27"/>
  <c r="L10" i="27"/>
  <c r="K10" i="27"/>
  <c r="J10" i="27"/>
  <c r="P10" i="27" s="1"/>
  <c r="C10" i="27"/>
  <c r="R10" i="27" s="1"/>
  <c r="O9" i="27"/>
  <c r="N9" i="27"/>
  <c r="M9" i="27"/>
  <c r="L9" i="27"/>
  <c r="K9" i="27"/>
  <c r="J9" i="27"/>
  <c r="P9" i="27" s="1"/>
  <c r="C9" i="27"/>
  <c r="R9" i="27" s="1"/>
  <c r="O8" i="27"/>
  <c r="N8" i="27"/>
  <c r="M8" i="27"/>
  <c r="L8" i="27"/>
  <c r="K8" i="27"/>
  <c r="J8" i="27"/>
  <c r="P8" i="27" s="1"/>
  <c r="C8" i="27"/>
  <c r="R8" i="27" s="1"/>
  <c r="O7" i="27"/>
  <c r="N7" i="27"/>
  <c r="M7" i="27"/>
  <c r="L7" i="27"/>
  <c r="K7" i="27"/>
  <c r="J7" i="27"/>
  <c r="P7" i="27" s="1"/>
  <c r="C7" i="27"/>
  <c r="R7" i="27" s="1"/>
  <c r="O6" i="27"/>
  <c r="N6" i="27"/>
  <c r="M6" i="27"/>
  <c r="L6" i="27"/>
  <c r="K6" i="27"/>
  <c r="J6" i="27"/>
  <c r="P6" i="27" s="1"/>
  <c r="C6" i="27"/>
  <c r="R6" i="27" s="1"/>
  <c r="O5" i="27"/>
  <c r="N5" i="27"/>
  <c r="M5" i="27"/>
  <c r="L5" i="27"/>
  <c r="K5" i="27"/>
  <c r="J5" i="27"/>
  <c r="P5" i="27" s="1"/>
  <c r="C5" i="27"/>
  <c r="R5" i="27" s="1"/>
  <c r="O4" i="27"/>
  <c r="N4" i="27"/>
  <c r="M4" i="27"/>
  <c r="L4" i="27"/>
  <c r="K4" i="27"/>
  <c r="J4" i="27"/>
  <c r="P4" i="27" s="1"/>
  <c r="C4" i="27"/>
  <c r="R4" i="27" s="1"/>
  <c r="O3" i="27"/>
  <c r="O38" i="27" s="1"/>
  <c r="N3" i="27"/>
  <c r="N38" i="27" s="1"/>
  <c r="M3" i="27"/>
  <c r="M38" i="27" s="1"/>
  <c r="L3" i="27"/>
  <c r="L38" i="27" s="1"/>
  <c r="K3" i="27"/>
  <c r="K38" i="27" s="1"/>
  <c r="J3" i="27"/>
  <c r="C3" i="27"/>
  <c r="R3" i="27" s="1"/>
  <c r="R38" i="27" s="1"/>
  <c r="I5" i="38"/>
  <c r="J5" i="38"/>
  <c r="K5" i="38"/>
  <c r="L5" i="38"/>
  <c r="M5" i="38"/>
  <c r="N5" i="38"/>
  <c r="O5" i="38"/>
  <c r="I6" i="38"/>
  <c r="J6" i="38"/>
  <c r="K6" i="38"/>
  <c r="L6" i="38"/>
  <c r="M6" i="38"/>
  <c r="N6" i="38"/>
  <c r="O6" i="38"/>
  <c r="I7" i="38"/>
  <c r="J7" i="38"/>
  <c r="K7" i="38"/>
  <c r="L7" i="38"/>
  <c r="M7" i="38"/>
  <c r="N7" i="38"/>
  <c r="O7" i="38"/>
  <c r="I8" i="38"/>
  <c r="J8" i="38"/>
  <c r="K8" i="38"/>
  <c r="L8" i="38"/>
  <c r="M8" i="38"/>
  <c r="N8" i="38"/>
  <c r="O8" i="38"/>
  <c r="I9" i="38"/>
  <c r="J9" i="38"/>
  <c r="K9" i="38"/>
  <c r="L9" i="38"/>
  <c r="M9" i="38"/>
  <c r="N9" i="38"/>
  <c r="O9" i="38"/>
  <c r="I10" i="38"/>
  <c r="J10" i="38"/>
  <c r="K10" i="38"/>
  <c r="L10" i="38"/>
  <c r="M10" i="38"/>
  <c r="N10" i="38"/>
  <c r="O10" i="38"/>
  <c r="I11" i="38"/>
  <c r="J11" i="38"/>
  <c r="K11" i="38"/>
  <c r="L11" i="38"/>
  <c r="M11" i="38"/>
  <c r="N11" i="38"/>
  <c r="O11" i="38"/>
  <c r="I12" i="38"/>
  <c r="J12" i="38"/>
  <c r="K12" i="38"/>
  <c r="L12" i="38"/>
  <c r="M12" i="38"/>
  <c r="N12" i="38"/>
  <c r="O12" i="38"/>
  <c r="I13" i="38"/>
  <c r="J13" i="38"/>
  <c r="K13" i="38"/>
  <c r="L13" i="38"/>
  <c r="M13" i="38"/>
  <c r="N13" i="38"/>
  <c r="O13" i="38"/>
  <c r="I14" i="38"/>
  <c r="J14" i="38"/>
  <c r="K14" i="38"/>
  <c r="L14" i="38"/>
  <c r="M14" i="38"/>
  <c r="N14" i="38"/>
  <c r="O14" i="38"/>
  <c r="I15" i="38"/>
  <c r="J15" i="38"/>
  <c r="K15" i="38"/>
  <c r="L15" i="38"/>
  <c r="M15" i="38"/>
  <c r="N15" i="38"/>
  <c r="O15" i="38"/>
  <c r="I16" i="38"/>
  <c r="J16" i="38"/>
  <c r="K16" i="38"/>
  <c r="L16" i="38"/>
  <c r="M16" i="38"/>
  <c r="N16" i="38"/>
  <c r="O16" i="38"/>
  <c r="I17" i="38"/>
  <c r="J17" i="38"/>
  <c r="K17" i="38"/>
  <c r="L17" i="38"/>
  <c r="M17" i="38"/>
  <c r="N17" i="38"/>
  <c r="O17" i="38"/>
  <c r="I18" i="38"/>
  <c r="J18" i="38"/>
  <c r="K18" i="38"/>
  <c r="L18" i="38"/>
  <c r="M18" i="38"/>
  <c r="N18" i="38"/>
  <c r="O18" i="38"/>
  <c r="I19" i="38"/>
  <c r="J19" i="38"/>
  <c r="K19" i="38"/>
  <c r="L19" i="38"/>
  <c r="M19" i="38"/>
  <c r="N19" i="38"/>
  <c r="O19" i="38"/>
  <c r="I20" i="38"/>
  <c r="J20" i="38"/>
  <c r="K20" i="38"/>
  <c r="L20" i="38"/>
  <c r="M20" i="38"/>
  <c r="N20" i="38"/>
  <c r="O20" i="38"/>
  <c r="I21" i="38"/>
  <c r="J21" i="38"/>
  <c r="K21" i="38"/>
  <c r="L21" i="38"/>
  <c r="M21" i="38"/>
  <c r="N21" i="38"/>
  <c r="O21" i="38"/>
  <c r="I22" i="38"/>
  <c r="J22" i="38"/>
  <c r="K22" i="38"/>
  <c r="L22" i="38"/>
  <c r="M22" i="38"/>
  <c r="N22" i="38"/>
  <c r="O22" i="38"/>
  <c r="I23" i="38"/>
  <c r="J23" i="38"/>
  <c r="K23" i="38"/>
  <c r="L23" i="38"/>
  <c r="M23" i="38"/>
  <c r="N23" i="38"/>
  <c r="O23" i="38"/>
  <c r="I24" i="38"/>
  <c r="J24" i="38"/>
  <c r="K24" i="38"/>
  <c r="L24" i="38"/>
  <c r="M24" i="38"/>
  <c r="N24" i="38"/>
  <c r="O24" i="38"/>
  <c r="I25" i="38"/>
  <c r="J25" i="38"/>
  <c r="K25" i="38"/>
  <c r="L25" i="38"/>
  <c r="M25" i="38"/>
  <c r="N25" i="38"/>
  <c r="O25" i="38"/>
  <c r="I26" i="38"/>
  <c r="J26" i="38"/>
  <c r="K26" i="38"/>
  <c r="L26" i="38"/>
  <c r="M26" i="38"/>
  <c r="N26" i="38"/>
  <c r="O26" i="38"/>
  <c r="I27" i="38"/>
  <c r="J27" i="38"/>
  <c r="K27" i="38"/>
  <c r="L27" i="38"/>
  <c r="M27" i="38"/>
  <c r="N27" i="38"/>
  <c r="O27" i="38"/>
  <c r="I28" i="38"/>
  <c r="J28" i="38"/>
  <c r="K28" i="38"/>
  <c r="L28" i="38"/>
  <c r="M28" i="38"/>
  <c r="N28" i="38"/>
  <c r="O28" i="38"/>
  <c r="I29" i="38"/>
  <c r="J29" i="38"/>
  <c r="K29" i="38"/>
  <c r="L29" i="38"/>
  <c r="M29" i="38"/>
  <c r="N29" i="38"/>
  <c r="O29" i="38"/>
  <c r="I30" i="38"/>
  <c r="J30" i="38"/>
  <c r="K30" i="38"/>
  <c r="L30" i="38"/>
  <c r="M30" i="38"/>
  <c r="N30" i="38"/>
  <c r="O30" i="38"/>
  <c r="I31" i="38"/>
  <c r="J31" i="38"/>
  <c r="K31" i="38"/>
  <c r="L31" i="38"/>
  <c r="M31" i="38"/>
  <c r="N31" i="38"/>
  <c r="O31" i="38"/>
  <c r="I32" i="38"/>
  <c r="J32" i="38"/>
  <c r="K32" i="38"/>
  <c r="L32" i="38"/>
  <c r="M32" i="38"/>
  <c r="N32" i="38"/>
  <c r="O32" i="38"/>
  <c r="I33" i="38"/>
  <c r="J33" i="38"/>
  <c r="K33" i="38"/>
  <c r="L33" i="38"/>
  <c r="M33" i="38"/>
  <c r="N33" i="38"/>
  <c r="O33" i="38"/>
  <c r="I34" i="38"/>
  <c r="J34" i="38"/>
  <c r="K34" i="38"/>
  <c r="L34" i="38"/>
  <c r="M34" i="38"/>
  <c r="N34" i="38"/>
  <c r="O34" i="38"/>
  <c r="O4" i="38"/>
  <c r="N4" i="38"/>
  <c r="M4" i="38"/>
  <c r="L4" i="38"/>
  <c r="K4" i="38"/>
  <c r="J4" i="38"/>
  <c r="I4" i="38"/>
  <c r="Q38" i="35"/>
  <c r="I38" i="35"/>
  <c r="H38" i="35"/>
  <c r="G38" i="35"/>
  <c r="F38" i="35"/>
  <c r="E38" i="35"/>
  <c r="D38" i="35"/>
  <c r="R37" i="35"/>
  <c r="O37" i="35"/>
  <c r="N37" i="35"/>
  <c r="M37" i="35"/>
  <c r="L37" i="35"/>
  <c r="K37" i="35"/>
  <c r="J37" i="35"/>
  <c r="P37" i="35" s="1"/>
  <c r="R36" i="35"/>
  <c r="O36" i="35"/>
  <c r="N36" i="35"/>
  <c r="M36" i="35"/>
  <c r="L36" i="35"/>
  <c r="K36" i="35"/>
  <c r="J36" i="35"/>
  <c r="P36" i="35" s="1"/>
  <c r="R35" i="35"/>
  <c r="O35" i="35"/>
  <c r="N35" i="35"/>
  <c r="M35" i="35"/>
  <c r="L35" i="35"/>
  <c r="K35" i="35"/>
  <c r="J35" i="35"/>
  <c r="P35" i="35" s="1"/>
  <c r="R34" i="35"/>
  <c r="O34" i="35"/>
  <c r="N34" i="35"/>
  <c r="M34" i="35"/>
  <c r="L34" i="35"/>
  <c r="K34" i="35"/>
  <c r="J34" i="35"/>
  <c r="P34" i="35" s="1"/>
  <c r="O33" i="35"/>
  <c r="N33" i="35"/>
  <c r="M33" i="35"/>
  <c r="L33" i="35"/>
  <c r="K33" i="35"/>
  <c r="J33" i="35"/>
  <c r="P33" i="35" s="1"/>
  <c r="C33" i="35"/>
  <c r="R33" i="35" s="1"/>
  <c r="O32" i="35"/>
  <c r="N32" i="35"/>
  <c r="M32" i="35"/>
  <c r="L32" i="35"/>
  <c r="K32" i="35"/>
  <c r="J32" i="35"/>
  <c r="P32" i="35" s="1"/>
  <c r="C32" i="35"/>
  <c r="R32" i="35" s="1"/>
  <c r="O31" i="35"/>
  <c r="N31" i="35"/>
  <c r="M31" i="35"/>
  <c r="L31" i="35"/>
  <c r="K31" i="35"/>
  <c r="J31" i="35"/>
  <c r="P31" i="35" s="1"/>
  <c r="C31" i="35"/>
  <c r="R31" i="35" s="1"/>
  <c r="O30" i="35"/>
  <c r="N30" i="35"/>
  <c r="M30" i="35"/>
  <c r="L30" i="35"/>
  <c r="K30" i="35"/>
  <c r="J30" i="35"/>
  <c r="P30" i="35" s="1"/>
  <c r="C30" i="35"/>
  <c r="R30" i="35" s="1"/>
  <c r="O29" i="35"/>
  <c r="N29" i="35"/>
  <c r="M29" i="35"/>
  <c r="L29" i="35"/>
  <c r="K29" i="35"/>
  <c r="J29" i="35"/>
  <c r="P29" i="35" s="1"/>
  <c r="C29" i="35"/>
  <c r="R29" i="35" s="1"/>
  <c r="O28" i="35"/>
  <c r="N28" i="35"/>
  <c r="M28" i="35"/>
  <c r="L28" i="35"/>
  <c r="K28" i="35"/>
  <c r="J28" i="35"/>
  <c r="P28" i="35" s="1"/>
  <c r="C28" i="35"/>
  <c r="R28" i="35" s="1"/>
  <c r="O27" i="35"/>
  <c r="N27" i="35"/>
  <c r="M27" i="35"/>
  <c r="L27" i="35"/>
  <c r="K27" i="35"/>
  <c r="J27" i="35"/>
  <c r="P27" i="35" s="1"/>
  <c r="C27" i="35"/>
  <c r="R27" i="35" s="1"/>
  <c r="O26" i="35"/>
  <c r="N26" i="35"/>
  <c r="M26" i="35"/>
  <c r="L26" i="35"/>
  <c r="K26" i="35"/>
  <c r="J26" i="35"/>
  <c r="P26" i="35" s="1"/>
  <c r="C26" i="35"/>
  <c r="R26" i="35" s="1"/>
  <c r="O25" i="35"/>
  <c r="N25" i="35"/>
  <c r="M25" i="35"/>
  <c r="L25" i="35"/>
  <c r="K25" i="35"/>
  <c r="J25" i="35"/>
  <c r="P25" i="35" s="1"/>
  <c r="C25" i="35"/>
  <c r="R25" i="35" s="1"/>
  <c r="O24" i="35"/>
  <c r="N24" i="35"/>
  <c r="M24" i="35"/>
  <c r="L24" i="35"/>
  <c r="K24" i="35"/>
  <c r="J24" i="35"/>
  <c r="P24" i="35" s="1"/>
  <c r="C24" i="35"/>
  <c r="R24" i="35" s="1"/>
  <c r="O23" i="35"/>
  <c r="N23" i="35"/>
  <c r="M23" i="35"/>
  <c r="L23" i="35"/>
  <c r="K23" i="35"/>
  <c r="J23" i="35"/>
  <c r="P23" i="35" s="1"/>
  <c r="C23" i="35"/>
  <c r="R23" i="35" s="1"/>
  <c r="O22" i="35"/>
  <c r="N22" i="35"/>
  <c r="M22" i="35"/>
  <c r="L22" i="35"/>
  <c r="K22" i="35"/>
  <c r="J22" i="35"/>
  <c r="P22" i="35" s="1"/>
  <c r="C22" i="35"/>
  <c r="R22" i="35" s="1"/>
  <c r="O21" i="35"/>
  <c r="N21" i="35"/>
  <c r="M21" i="35"/>
  <c r="L21" i="35"/>
  <c r="K21" i="35"/>
  <c r="J21" i="35"/>
  <c r="P21" i="35" s="1"/>
  <c r="C21" i="35"/>
  <c r="R21" i="35" s="1"/>
  <c r="O20" i="35"/>
  <c r="N20" i="35"/>
  <c r="M20" i="35"/>
  <c r="L20" i="35"/>
  <c r="K20" i="35"/>
  <c r="J20" i="35"/>
  <c r="P20" i="35" s="1"/>
  <c r="C20" i="35"/>
  <c r="R20" i="35" s="1"/>
  <c r="O19" i="35"/>
  <c r="N19" i="35"/>
  <c r="M19" i="35"/>
  <c r="L19" i="35"/>
  <c r="K19" i="35"/>
  <c r="J19" i="35"/>
  <c r="P19" i="35" s="1"/>
  <c r="C19" i="35"/>
  <c r="R19" i="35" s="1"/>
  <c r="O18" i="35"/>
  <c r="N18" i="35"/>
  <c r="M18" i="35"/>
  <c r="L18" i="35"/>
  <c r="K18" i="35"/>
  <c r="J18" i="35"/>
  <c r="P18" i="35" s="1"/>
  <c r="C18" i="35"/>
  <c r="R18" i="35" s="1"/>
  <c r="O17" i="35"/>
  <c r="N17" i="35"/>
  <c r="M17" i="35"/>
  <c r="L17" i="35"/>
  <c r="K17" i="35"/>
  <c r="J17" i="35"/>
  <c r="P17" i="35" s="1"/>
  <c r="C17" i="35"/>
  <c r="R17" i="35" s="1"/>
  <c r="O16" i="35"/>
  <c r="N16" i="35"/>
  <c r="M16" i="35"/>
  <c r="L16" i="35"/>
  <c r="K16" i="35"/>
  <c r="J16" i="35"/>
  <c r="P16" i="35" s="1"/>
  <c r="C16" i="35"/>
  <c r="R16" i="35" s="1"/>
  <c r="O15" i="35"/>
  <c r="N15" i="35"/>
  <c r="M15" i="35"/>
  <c r="L15" i="35"/>
  <c r="K15" i="35"/>
  <c r="J15" i="35"/>
  <c r="P15" i="35" s="1"/>
  <c r="C15" i="35"/>
  <c r="R15" i="35" s="1"/>
  <c r="O14" i="35"/>
  <c r="N14" i="35"/>
  <c r="M14" i="35"/>
  <c r="L14" i="35"/>
  <c r="K14" i="35"/>
  <c r="J14" i="35"/>
  <c r="P14" i="35" s="1"/>
  <c r="C14" i="35"/>
  <c r="R14" i="35" s="1"/>
  <c r="O13" i="35"/>
  <c r="N13" i="35"/>
  <c r="M13" i="35"/>
  <c r="L13" i="35"/>
  <c r="K13" i="35"/>
  <c r="J13" i="35"/>
  <c r="P13" i="35" s="1"/>
  <c r="C13" i="35"/>
  <c r="R13" i="35" s="1"/>
  <c r="O12" i="35"/>
  <c r="N12" i="35"/>
  <c r="M12" i="35"/>
  <c r="L12" i="35"/>
  <c r="K12" i="35"/>
  <c r="J12" i="35"/>
  <c r="P12" i="35" s="1"/>
  <c r="C12" i="35"/>
  <c r="R12" i="35" s="1"/>
  <c r="O11" i="35"/>
  <c r="N11" i="35"/>
  <c r="M11" i="35"/>
  <c r="L11" i="35"/>
  <c r="K11" i="35"/>
  <c r="J11" i="35"/>
  <c r="P11" i="35" s="1"/>
  <c r="C11" i="35"/>
  <c r="R11" i="35" s="1"/>
  <c r="O10" i="35"/>
  <c r="N10" i="35"/>
  <c r="M10" i="35"/>
  <c r="L10" i="35"/>
  <c r="K10" i="35"/>
  <c r="J10" i="35"/>
  <c r="P10" i="35" s="1"/>
  <c r="C10" i="35"/>
  <c r="R10" i="35" s="1"/>
  <c r="O9" i="35"/>
  <c r="N9" i="35"/>
  <c r="M9" i="35"/>
  <c r="L9" i="35"/>
  <c r="K9" i="35"/>
  <c r="J9" i="35"/>
  <c r="P9" i="35" s="1"/>
  <c r="C9" i="35"/>
  <c r="R9" i="35" s="1"/>
  <c r="O8" i="35"/>
  <c r="N8" i="35"/>
  <c r="M8" i="35"/>
  <c r="L8" i="35"/>
  <c r="K8" i="35"/>
  <c r="J8" i="35"/>
  <c r="P8" i="35" s="1"/>
  <c r="C8" i="35"/>
  <c r="R8" i="35" s="1"/>
  <c r="O7" i="35"/>
  <c r="N7" i="35"/>
  <c r="M7" i="35"/>
  <c r="L7" i="35"/>
  <c r="K7" i="35"/>
  <c r="J7" i="35"/>
  <c r="P7" i="35" s="1"/>
  <c r="C7" i="35"/>
  <c r="R7" i="35" s="1"/>
  <c r="O6" i="35"/>
  <c r="N6" i="35"/>
  <c r="M6" i="35"/>
  <c r="L6" i="35"/>
  <c r="K6" i="35"/>
  <c r="J6" i="35"/>
  <c r="P6" i="35" s="1"/>
  <c r="C6" i="35"/>
  <c r="R6" i="35" s="1"/>
  <c r="O5" i="35"/>
  <c r="N5" i="35"/>
  <c r="M5" i="35"/>
  <c r="L5" i="35"/>
  <c r="K5" i="35"/>
  <c r="J5" i="35"/>
  <c r="P5" i="35" s="1"/>
  <c r="C5" i="35"/>
  <c r="R5" i="35" s="1"/>
  <c r="O4" i="35"/>
  <c r="N4" i="35"/>
  <c r="M4" i="35"/>
  <c r="L4" i="35"/>
  <c r="K4" i="35"/>
  <c r="J4" i="35"/>
  <c r="P4" i="35" s="1"/>
  <c r="C4" i="35"/>
  <c r="R4" i="35" s="1"/>
  <c r="O3" i="35"/>
  <c r="O38" i="35" s="1"/>
  <c r="N3" i="35"/>
  <c r="N38" i="35" s="1"/>
  <c r="M3" i="35"/>
  <c r="M38" i="35" s="1"/>
  <c r="L3" i="35"/>
  <c r="L38" i="35" s="1"/>
  <c r="K3" i="35"/>
  <c r="K38" i="35" s="1"/>
  <c r="J3" i="35"/>
  <c r="C3" i="35"/>
  <c r="R3" i="35" s="1"/>
  <c r="R38" i="35" s="1"/>
  <c r="Q38" i="36"/>
  <c r="I38" i="36"/>
  <c r="H38" i="36"/>
  <c r="G38" i="36"/>
  <c r="F38" i="36"/>
  <c r="E38" i="36"/>
  <c r="D38" i="36"/>
  <c r="R37" i="36"/>
  <c r="O37" i="36"/>
  <c r="N37" i="36"/>
  <c r="M37" i="36"/>
  <c r="L37" i="36"/>
  <c r="K37" i="36"/>
  <c r="J37" i="36"/>
  <c r="P37" i="36" s="1"/>
  <c r="R36" i="36"/>
  <c r="O36" i="36"/>
  <c r="N36" i="36"/>
  <c r="M36" i="36"/>
  <c r="L36" i="36"/>
  <c r="K36" i="36"/>
  <c r="J36" i="36"/>
  <c r="P36" i="36" s="1"/>
  <c r="R35" i="36"/>
  <c r="O35" i="36"/>
  <c r="N35" i="36"/>
  <c r="M35" i="36"/>
  <c r="L35" i="36"/>
  <c r="K35" i="36"/>
  <c r="J35" i="36"/>
  <c r="P35" i="36" s="1"/>
  <c r="R34" i="36"/>
  <c r="O34" i="36"/>
  <c r="N34" i="36"/>
  <c r="M34" i="36"/>
  <c r="L34" i="36"/>
  <c r="K34" i="36"/>
  <c r="J34" i="36"/>
  <c r="P34" i="36" s="1"/>
  <c r="O33" i="36"/>
  <c r="N33" i="36"/>
  <c r="M33" i="36"/>
  <c r="L33" i="36"/>
  <c r="K33" i="36"/>
  <c r="J33" i="36"/>
  <c r="P33" i="36" s="1"/>
  <c r="C33" i="36"/>
  <c r="R33" i="36" s="1"/>
  <c r="O32" i="36"/>
  <c r="N32" i="36"/>
  <c r="M32" i="36"/>
  <c r="L32" i="36"/>
  <c r="K32" i="36"/>
  <c r="J32" i="36"/>
  <c r="P32" i="36" s="1"/>
  <c r="C32" i="36"/>
  <c r="R32" i="36" s="1"/>
  <c r="O31" i="36"/>
  <c r="N31" i="36"/>
  <c r="M31" i="36"/>
  <c r="L31" i="36"/>
  <c r="K31" i="36"/>
  <c r="J31" i="36"/>
  <c r="P31" i="36" s="1"/>
  <c r="C31" i="36"/>
  <c r="R31" i="36" s="1"/>
  <c r="O30" i="36"/>
  <c r="N30" i="36"/>
  <c r="M30" i="36"/>
  <c r="L30" i="36"/>
  <c r="K30" i="36"/>
  <c r="J30" i="36"/>
  <c r="P30" i="36" s="1"/>
  <c r="C30" i="36"/>
  <c r="R30" i="36" s="1"/>
  <c r="O29" i="36"/>
  <c r="N29" i="36"/>
  <c r="M29" i="36"/>
  <c r="L29" i="36"/>
  <c r="K29" i="36"/>
  <c r="J29" i="36"/>
  <c r="P29" i="36" s="1"/>
  <c r="C29" i="36"/>
  <c r="R29" i="36" s="1"/>
  <c r="O28" i="36"/>
  <c r="N28" i="36"/>
  <c r="M28" i="36"/>
  <c r="L28" i="36"/>
  <c r="K28" i="36"/>
  <c r="J28" i="36"/>
  <c r="P28" i="36" s="1"/>
  <c r="C28" i="36"/>
  <c r="R28" i="36" s="1"/>
  <c r="O27" i="36"/>
  <c r="N27" i="36"/>
  <c r="M27" i="36"/>
  <c r="L27" i="36"/>
  <c r="K27" i="36"/>
  <c r="J27" i="36"/>
  <c r="P27" i="36" s="1"/>
  <c r="C27" i="36"/>
  <c r="R27" i="36" s="1"/>
  <c r="O26" i="36"/>
  <c r="N26" i="36"/>
  <c r="M26" i="36"/>
  <c r="L26" i="36"/>
  <c r="K26" i="36"/>
  <c r="J26" i="36"/>
  <c r="P26" i="36" s="1"/>
  <c r="C26" i="36"/>
  <c r="R26" i="36" s="1"/>
  <c r="O25" i="36"/>
  <c r="N25" i="36"/>
  <c r="M25" i="36"/>
  <c r="L25" i="36"/>
  <c r="K25" i="36"/>
  <c r="J25" i="36"/>
  <c r="P25" i="36" s="1"/>
  <c r="C25" i="36"/>
  <c r="R25" i="36" s="1"/>
  <c r="O24" i="36"/>
  <c r="N24" i="36"/>
  <c r="M24" i="36"/>
  <c r="L24" i="36"/>
  <c r="K24" i="36"/>
  <c r="J24" i="36"/>
  <c r="P24" i="36" s="1"/>
  <c r="C24" i="36"/>
  <c r="R24" i="36" s="1"/>
  <c r="O23" i="36"/>
  <c r="N23" i="36"/>
  <c r="M23" i="36"/>
  <c r="L23" i="36"/>
  <c r="K23" i="36"/>
  <c r="J23" i="36"/>
  <c r="P23" i="36" s="1"/>
  <c r="C23" i="36"/>
  <c r="R23" i="36" s="1"/>
  <c r="O22" i="36"/>
  <c r="N22" i="36"/>
  <c r="M22" i="36"/>
  <c r="L22" i="36"/>
  <c r="K22" i="36"/>
  <c r="J22" i="36"/>
  <c r="P22" i="36" s="1"/>
  <c r="C22" i="36"/>
  <c r="R22" i="36" s="1"/>
  <c r="O21" i="36"/>
  <c r="N21" i="36"/>
  <c r="M21" i="36"/>
  <c r="L21" i="36"/>
  <c r="K21" i="36"/>
  <c r="J21" i="36"/>
  <c r="P21" i="36" s="1"/>
  <c r="C21" i="36"/>
  <c r="R21" i="36" s="1"/>
  <c r="O20" i="36"/>
  <c r="N20" i="36"/>
  <c r="M20" i="36"/>
  <c r="L20" i="36"/>
  <c r="K20" i="36"/>
  <c r="J20" i="36"/>
  <c r="P20" i="36" s="1"/>
  <c r="C20" i="36"/>
  <c r="R20" i="36" s="1"/>
  <c r="O19" i="36"/>
  <c r="N19" i="36"/>
  <c r="M19" i="36"/>
  <c r="L19" i="36"/>
  <c r="K19" i="36"/>
  <c r="J19" i="36"/>
  <c r="P19" i="36" s="1"/>
  <c r="C19" i="36"/>
  <c r="R19" i="36" s="1"/>
  <c r="O18" i="36"/>
  <c r="N18" i="36"/>
  <c r="M18" i="36"/>
  <c r="L18" i="36"/>
  <c r="K18" i="36"/>
  <c r="J18" i="36"/>
  <c r="P18" i="36" s="1"/>
  <c r="C18" i="36"/>
  <c r="R18" i="36" s="1"/>
  <c r="O17" i="36"/>
  <c r="N17" i="36"/>
  <c r="M17" i="36"/>
  <c r="L17" i="36"/>
  <c r="K17" i="36"/>
  <c r="J17" i="36"/>
  <c r="P17" i="36" s="1"/>
  <c r="C17" i="36"/>
  <c r="R17" i="36" s="1"/>
  <c r="O16" i="36"/>
  <c r="N16" i="36"/>
  <c r="M16" i="36"/>
  <c r="L16" i="36"/>
  <c r="K16" i="36"/>
  <c r="J16" i="36"/>
  <c r="P16" i="36" s="1"/>
  <c r="C16" i="36"/>
  <c r="R16" i="36" s="1"/>
  <c r="O15" i="36"/>
  <c r="N15" i="36"/>
  <c r="M15" i="36"/>
  <c r="L15" i="36"/>
  <c r="K15" i="36"/>
  <c r="J15" i="36"/>
  <c r="P15" i="36" s="1"/>
  <c r="C15" i="36"/>
  <c r="R15" i="36" s="1"/>
  <c r="O14" i="36"/>
  <c r="N14" i="36"/>
  <c r="M14" i="36"/>
  <c r="L14" i="36"/>
  <c r="K14" i="36"/>
  <c r="J14" i="36"/>
  <c r="P14" i="36" s="1"/>
  <c r="C14" i="36"/>
  <c r="R14" i="36" s="1"/>
  <c r="O13" i="36"/>
  <c r="N13" i="36"/>
  <c r="M13" i="36"/>
  <c r="L13" i="36"/>
  <c r="K13" i="36"/>
  <c r="J13" i="36"/>
  <c r="P13" i="36" s="1"/>
  <c r="C13" i="36"/>
  <c r="R13" i="36" s="1"/>
  <c r="O12" i="36"/>
  <c r="N12" i="36"/>
  <c r="M12" i="36"/>
  <c r="L12" i="36"/>
  <c r="K12" i="36"/>
  <c r="J12" i="36"/>
  <c r="P12" i="36" s="1"/>
  <c r="C12" i="36"/>
  <c r="R12" i="36" s="1"/>
  <c r="O11" i="36"/>
  <c r="N11" i="36"/>
  <c r="M11" i="36"/>
  <c r="L11" i="36"/>
  <c r="K11" i="36"/>
  <c r="J11" i="36"/>
  <c r="P11" i="36" s="1"/>
  <c r="C11" i="36"/>
  <c r="R11" i="36" s="1"/>
  <c r="O10" i="36"/>
  <c r="N10" i="36"/>
  <c r="M10" i="36"/>
  <c r="L10" i="36"/>
  <c r="K10" i="36"/>
  <c r="J10" i="36"/>
  <c r="P10" i="36" s="1"/>
  <c r="C10" i="36"/>
  <c r="R10" i="36" s="1"/>
  <c r="O9" i="36"/>
  <c r="N9" i="36"/>
  <c r="M9" i="36"/>
  <c r="L9" i="36"/>
  <c r="K9" i="36"/>
  <c r="J9" i="36"/>
  <c r="P9" i="36" s="1"/>
  <c r="C9" i="36"/>
  <c r="R9" i="36" s="1"/>
  <c r="O8" i="36"/>
  <c r="N8" i="36"/>
  <c r="M8" i="36"/>
  <c r="L8" i="36"/>
  <c r="K8" i="36"/>
  <c r="J8" i="36"/>
  <c r="P8" i="36" s="1"/>
  <c r="C8" i="36"/>
  <c r="R8" i="36" s="1"/>
  <c r="O7" i="36"/>
  <c r="N7" i="36"/>
  <c r="M7" i="36"/>
  <c r="L7" i="36"/>
  <c r="K7" i="36"/>
  <c r="J7" i="36"/>
  <c r="P7" i="36" s="1"/>
  <c r="C7" i="36"/>
  <c r="R7" i="36" s="1"/>
  <c r="O6" i="36"/>
  <c r="N6" i="36"/>
  <c r="M6" i="36"/>
  <c r="L6" i="36"/>
  <c r="K6" i="36"/>
  <c r="J6" i="36"/>
  <c r="P6" i="36" s="1"/>
  <c r="C6" i="36"/>
  <c r="R6" i="36" s="1"/>
  <c r="O5" i="36"/>
  <c r="N5" i="36"/>
  <c r="M5" i="36"/>
  <c r="L5" i="36"/>
  <c r="K5" i="36"/>
  <c r="J5" i="36"/>
  <c r="P5" i="36" s="1"/>
  <c r="C5" i="36"/>
  <c r="R5" i="36" s="1"/>
  <c r="O4" i="36"/>
  <c r="N4" i="36"/>
  <c r="M4" i="36"/>
  <c r="L4" i="36"/>
  <c r="K4" i="36"/>
  <c r="J4" i="36"/>
  <c r="P4" i="36" s="1"/>
  <c r="C4" i="36"/>
  <c r="R4" i="36" s="1"/>
  <c r="O3" i="36"/>
  <c r="O38" i="36" s="1"/>
  <c r="N3" i="36"/>
  <c r="N38" i="36" s="1"/>
  <c r="M3" i="36"/>
  <c r="M38" i="36" s="1"/>
  <c r="L3" i="36"/>
  <c r="L38" i="36" s="1"/>
  <c r="K3" i="36"/>
  <c r="K38" i="36" s="1"/>
  <c r="J3" i="36"/>
  <c r="C3" i="36"/>
  <c r="R3" i="36" s="1"/>
  <c r="R38" i="36" s="1"/>
  <c r="Q38" i="37"/>
  <c r="I38" i="37"/>
  <c r="H38" i="37"/>
  <c r="G38" i="37"/>
  <c r="F38" i="37"/>
  <c r="E38" i="37"/>
  <c r="D38" i="37"/>
  <c r="R37" i="37"/>
  <c r="O37" i="37"/>
  <c r="N37" i="37"/>
  <c r="M37" i="37"/>
  <c r="L37" i="37"/>
  <c r="K37" i="37"/>
  <c r="J37" i="37"/>
  <c r="P37" i="37" s="1"/>
  <c r="R36" i="37"/>
  <c r="O36" i="37"/>
  <c r="N36" i="37"/>
  <c r="M36" i="37"/>
  <c r="L36" i="37"/>
  <c r="K36" i="37"/>
  <c r="J36" i="37"/>
  <c r="P36" i="37" s="1"/>
  <c r="R35" i="37"/>
  <c r="O35" i="37"/>
  <c r="N35" i="37"/>
  <c r="M35" i="37"/>
  <c r="L35" i="37"/>
  <c r="K35" i="37"/>
  <c r="J35" i="37"/>
  <c r="P35" i="37" s="1"/>
  <c r="R34" i="37"/>
  <c r="O34" i="37"/>
  <c r="N34" i="37"/>
  <c r="M34" i="37"/>
  <c r="L34" i="37"/>
  <c r="K34" i="37"/>
  <c r="J34" i="37"/>
  <c r="P34" i="37" s="1"/>
  <c r="O33" i="37"/>
  <c r="N33" i="37"/>
  <c r="M33" i="37"/>
  <c r="L33" i="37"/>
  <c r="K33" i="37"/>
  <c r="J33" i="37"/>
  <c r="P33" i="37" s="1"/>
  <c r="C33" i="37"/>
  <c r="R33" i="37" s="1"/>
  <c r="O32" i="37"/>
  <c r="N32" i="37"/>
  <c r="M32" i="37"/>
  <c r="L32" i="37"/>
  <c r="K32" i="37"/>
  <c r="J32" i="37"/>
  <c r="P32" i="37" s="1"/>
  <c r="C32" i="37"/>
  <c r="R32" i="37" s="1"/>
  <c r="O31" i="37"/>
  <c r="N31" i="37"/>
  <c r="M31" i="37"/>
  <c r="L31" i="37"/>
  <c r="K31" i="37"/>
  <c r="J31" i="37"/>
  <c r="P31" i="37" s="1"/>
  <c r="C31" i="37"/>
  <c r="R31" i="37" s="1"/>
  <c r="O30" i="37"/>
  <c r="N30" i="37"/>
  <c r="M30" i="37"/>
  <c r="L30" i="37"/>
  <c r="K30" i="37"/>
  <c r="J30" i="37"/>
  <c r="P30" i="37" s="1"/>
  <c r="C30" i="37"/>
  <c r="R30" i="37" s="1"/>
  <c r="O29" i="37"/>
  <c r="N29" i="37"/>
  <c r="M29" i="37"/>
  <c r="L29" i="37"/>
  <c r="K29" i="37"/>
  <c r="J29" i="37"/>
  <c r="P29" i="37" s="1"/>
  <c r="C29" i="37"/>
  <c r="R29" i="37" s="1"/>
  <c r="O28" i="37"/>
  <c r="N28" i="37"/>
  <c r="M28" i="37"/>
  <c r="L28" i="37"/>
  <c r="K28" i="37"/>
  <c r="J28" i="37"/>
  <c r="P28" i="37" s="1"/>
  <c r="C28" i="37"/>
  <c r="R28" i="37" s="1"/>
  <c r="O27" i="37"/>
  <c r="N27" i="37"/>
  <c r="M27" i="37"/>
  <c r="L27" i="37"/>
  <c r="K27" i="37"/>
  <c r="J27" i="37"/>
  <c r="P27" i="37" s="1"/>
  <c r="C27" i="37"/>
  <c r="R27" i="37" s="1"/>
  <c r="O26" i="37"/>
  <c r="N26" i="37"/>
  <c r="M26" i="37"/>
  <c r="L26" i="37"/>
  <c r="K26" i="37"/>
  <c r="J26" i="37"/>
  <c r="P26" i="37" s="1"/>
  <c r="C26" i="37"/>
  <c r="R26" i="37" s="1"/>
  <c r="O25" i="37"/>
  <c r="N25" i="37"/>
  <c r="M25" i="37"/>
  <c r="L25" i="37"/>
  <c r="K25" i="37"/>
  <c r="J25" i="37"/>
  <c r="P25" i="37" s="1"/>
  <c r="C25" i="37"/>
  <c r="R25" i="37" s="1"/>
  <c r="O24" i="37"/>
  <c r="N24" i="37"/>
  <c r="M24" i="37"/>
  <c r="L24" i="37"/>
  <c r="K24" i="37"/>
  <c r="J24" i="37"/>
  <c r="P24" i="37" s="1"/>
  <c r="C24" i="37"/>
  <c r="R24" i="37" s="1"/>
  <c r="O23" i="37"/>
  <c r="N23" i="37"/>
  <c r="M23" i="37"/>
  <c r="L23" i="37"/>
  <c r="K23" i="37"/>
  <c r="J23" i="37"/>
  <c r="P23" i="37" s="1"/>
  <c r="C23" i="37"/>
  <c r="R23" i="37" s="1"/>
  <c r="O22" i="37"/>
  <c r="N22" i="37"/>
  <c r="M22" i="37"/>
  <c r="L22" i="37"/>
  <c r="K22" i="37"/>
  <c r="J22" i="37"/>
  <c r="P22" i="37" s="1"/>
  <c r="C22" i="37"/>
  <c r="R22" i="37" s="1"/>
  <c r="O21" i="37"/>
  <c r="N21" i="37"/>
  <c r="M21" i="37"/>
  <c r="L21" i="37"/>
  <c r="K21" i="37"/>
  <c r="J21" i="37"/>
  <c r="P21" i="37" s="1"/>
  <c r="C21" i="37"/>
  <c r="R21" i="37" s="1"/>
  <c r="O20" i="37"/>
  <c r="N20" i="37"/>
  <c r="M20" i="37"/>
  <c r="L20" i="37"/>
  <c r="K20" i="37"/>
  <c r="J20" i="37"/>
  <c r="P20" i="37" s="1"/>
  <c r="C20" i="37"/>
  <c r="R20" i="37" s="1"/>
  <c r="O19" i="37"/>
  <c r="N19" i="37"/>
  <c r="M19" i="37"/>
  <c r="L19" i="37"/>
  <c r="K19" i="37"/>
  <c r="J19" i="37"/>
  <c r="P19" i="37" s="1"/>
  <c r="C19" i="37"/>
  <c r="R19" i="37" s="1"/>
  <c r="O18" i="37"/>
  <c r="N18" i="37"/>
  <c r="M18" i="37"/>
  <c r="L18" i="37"/>
  <c r="K18" i="37"/>
  <c r="J18" i="37"/>
  <c r="P18" i="37" s="1"/>
  <c r="C18" i="37"/>
  <c r="R18" i="37" s="1"/>
  <c r="O17" i="37"/>
  <c r="N17" i="37"/>
  <c r="M17" i="37"/>
  <c r="L17" i="37"/>
  <c r="K17" i="37"/>
  <c r="J17" i="37"/>
  <c r="P17" i="37" s="1"/>
  <c r="C17" i="37"/>
  <c r="R17" i="37" s="1"/>
  <c r="O16" i="37"/>
  <c r="N16" i="37"/>
  <c r="M16" i="37"/>
  <c r="L16" i="37"/>
  <c r="K16" i="37"/>
  <c r="J16" i="37"/>
  <c r="P16" i="37" s="1"/>
  <c r="C16" i="37"/>
  <c r="R16" i="37" s="1"/>
  <c r="O15" i="37"/>
  <c r="N15" i="37"/>
  <c r="M15" i="37"/>
  <c r="L15" i="37"/>
  <c r="K15" i="37"/>
  <c r="J15" i="37"/>
  <c r="P15" i="37" s="1"/>
  <c r="C15" i="37"/>
  <c r="R15" i="37" s="1"/>
  <c r="O14" i="37"/>
  <c r="N14" i="37"/>
  <c r="M14" i="37"/>
  <c r="L14" i="37"/>
  <c r="K14" i="37"/>
  <c r="J14" i="37"/>
  <c r="P14" i="37" s="1"/>
  <c r="C14" i="37"/>
  <c r="R14" i="37" s="1"/>
  <c r="O13" i="37"/>
  <c r="N13" i="37"/>
  <c r="M13" i="37"/>
  <c r="L13" i="37"/>
  <c r="K13" i="37"/>
  <c r="J13" i="37"/>
  <c r="P13" i="37" s="1"/>
  <c r="C13" i="37"/>
  <c r="R13" i="37" s="1"/>
  <c r="O12" i="37"/>
  <c r="N12" i="37"/>
  <c r="M12" i="37"/>
  <c r="L12" i="37"/>
  <c r="K12" i="37"/>
  <c r="J12" i="37"/>
  <c r="P12" i="37" s="1"/>
  <c r="C12" i="37"/>
  <c r="R12" i="37" s="1"/>
  <c r="O11" i="37"/>
  <c r="N11" i="37"/>
  <c r="M11" i="37"/>
  <c r="L11" i="37"/>
  <c r="K11" i="37"/>
  <c r="J11" i="37"/>
  <c r="P11" i="37" s="1"/>
  <c r="C11" i="37"/>
  <c r="R11" i="37" s="1"/>
  <c r="O10" i="37"/>
  <c r="N10" i="37"/>
  <c r="M10" i="37"/>
  <c r="L10" i="37"/>
  <c r="K10" i="37"/>
  <c r="J10" i="37"/>
  <c r="P10" i="37" s="1"/>
  <c r="C10" i="37"/>
  <c r="R10" i="37" s="1"/>
  <c r="O9" i="37"/>
  <c r="N9" i="37"/>
  <c r="M9" i="37"/>
  <c r="L9" i="37"/>
  <c r="K9" i="37"/>
  <c r="J9" i="37"/>
  <c r="P9" i="37" s="1"/>
  <c r="C9" i="37"/>
  <c r="R9" i="37" s="1"/>
  <c r="O8" i="37"/>
  <c r="N8" i="37"/>
  <c r="M8" i="37"/>
  <c r="L8" i="37"/>
  <c r="K8" i="37"/>
  <c r="J8" i="37"/>
  <c r="P8" i="37" s="1"/>
  <c r="C8" i="37"/>
  <c r="R8" i="37" s="1"/>
  <c r="O7" i="37"/>
  <c r="N7" i="37"/>
  <c r="M7" i="37"/>
  <c r="L7" i="37"/>
  <c r="K7" i="37"/>
  <c r="J7" i="37"/>
  <c r="P7" i="37" s="1"/>
  <c r="C7" i="37"/>
  <c r="R7" i="37" s="1"/>
  <c r="O6" i="37"/>
  <c r="N6" i="37"/>
  <c r="M6" i="37"/>
  <c r="L6" i="37"/>
  <c r="K6" i="37"/>
  <c r="J6" i="37"/>
  <c r="P6" i="37" s="1"/>
  <c r="C6" i="37"/>
  <c r="R6" i="37" s="1"/>
  <c r="O5" i="37"/>
  <c r="N5" i="37"/>
  <c r="M5" i="37"/>
  <c r="L5" i="37"/>
  <c r="K5" i="37"/>
  <c r="J5" i="37"/>
  <c r="P5" i="37" s="1"/>
  <c r="C5" i="37"/>
  <c r="R5" i="37" s="1"/>
  <c r="O4" i="37"/>
  <c r="N4" i="37"/>
  <c r="M4" i="37"/>
  <c r="L4" i="37"/>
  <c r="K4" i="37"/>
  <c r="J4" i="37"/>
  <c r="P4" i="37" s="1"/>
  <c r="C4" i="37"/>
  <c r="R4" i="37" s="1"/>
  <c r="O3" i="37"/>
  <c r="O38" i="37" s="1"/>
  <c r="N3" i="37"/>
  <c r="N38" i="37" s="1"/>
  <c r="M3" i="37"/>
  <c r="M38" i="37" s="1"/>
  <c r="L3" i="37"/>
  <c r="L38" i="37" s="1"/>
  <c r="K3" i="37"/>
  <c r="K38" i="37" s="1"/>
  <c r="J3" i="37"/>
  <c r="C3" i="37"/>
  <c r="R3" i="37" s="1"/>
  <c r="R38" i="37" s="1"/>
  <c r="Q38" i="34"/>
  <c r="I38" i="34"/>
  <c r="H38" i="34"/>
  <c r="G38" i="34"/>
  <c r="F38" i="34"/>
  <c r="E38" i="34"/>
  <c r="D38" i="34"/>
  <c r="R37" i="34"/>
  <c r="O37" i="34"/>
  <c r="N37" i="34"/>
  <c r="M37" i="34"/>
  <c r="L37" i="34"/>
  <c r="K37" i="34"/>
  <c r="J37" i="34"/>
  <c r="P37" i="34" s="1"/>
  <c r="R36" i="34"/>
  <c r="O36" i="34"/>
  <c r="N36" i="34"/>
  <c r="M36" i="34"/>
  <c r="L36" i="34"/>
  <c r="K36" i="34"/>
  <c r="J36" i="34"/>
  <c r="P36" i="34" s="1"/>
  <c r="R35" i="34"/>
  <c r="O35" i="34"/>
  <c r="N35" i="34"/>
  <c r="M35" i="34"/>
  <c r="L35" i="34"/>
  <c r="K35" i="34"/>
  <c r="J35" i="34"/>
  <c r="P35" i="34" s="1"/>
  <c r="R34" i="34"/>
  <c r="O34" i="34"/>
  <c r="N34" i="34"/>
  <c r="M34" i="34"/>
  <c r="L34" i="34"/>
  <c r="K34" i="34"/>
  <c r="J34" i="34"/>
  <c r="P34" i="34" s="1"/>
  <c r="O33" i="34"/>
  <c r="N33" i="34"/>
  <c r="M33" i="34"/>
  <c r="L33" i="34"/>
  <c r="K33" i="34"/>
  <c r="J33" i="34"/>
  <c r="P33" i="34" s="1"/>
  <c r="C33" i="34"/>
  <c r="R33" i="34" s="1"/>
  <c r="O32" i="34"/>
  <c r="N32" i="34"/>
  <c r="M32" i="34"/>
  <c r="L32" i="34"/>
  <c r="K32" i="34"/>
  <c r="J32" i="34"/>
  <c r="P32" i="34" s="1"/>
  <c r="C32" i="34"/>
  <c r="R32" i="34" s="1"/>
  <c r="O31" i="34"/>
  <c r="N31" i="34"/>
  <c r="M31" i="34"/>
  <c r="L31" i="34"/>
  <c r="K31" i="34"/>
  <c r="J31" i="34"/>
  <c r="P31" i="34" s="1"/>
  <c r="C31" i="34"/>
  <c r="R31" i="34" s="1"/>
  <c r="O30" i="34"/>
  <c r="N30" i="34"/>
  <c r="M30" i="34"/>
  <c r="L30" i="34"/>
  <c r="K30" i="34"/>
  <c r="J30" i="34"/>
  <c r="P30" i="34" s="1"/>
  <c r="C30" i="34"/>
  <c r="R30" i="34" s="1"/>
  <c r="O29" i="34"/>
  <c r="N29" i="34"/>
  <c r="M29" i="34"/>
  <c r="L29" i="34"/>
  <c r="K29" i="34"/>
  <c r="J29" i="34"/>
  <c r="P29" i="34" s="1"/>
  <c r="C29" i="34"/>
  <c r="R29" i="34" s="1"/>
  <c r="O28" i="34"/>
  <c r="N28" i="34"/>
  <c r="M28" i="34"/>
  <c r="L28" i="34"/>
  <c r="K28" i="34"/>
  <c r="J28" i="34"/>
  <c r="P28" i="34" s="1"/>
  <c r="C28" i="34"/>
  <c r="R28" i="34" s="1"/>
  <c r="O27" i="34"/>
  <c r="N27" i="34"/>
  <c r="M27" i="34"/>
  <c r="L27" i="34"/>
  <c r="K27" i="34"/>
  <c r="J27" i="34"/>
  <c r="P27" i="34" s="1"/>
  <c r="C27" i="34"/>
  <c r="R27" i="34" s="1"/>
  <c r="O26" i="34"/>
  <c r="N26" i="34"/>
  <c r="M26" i="34"/>
  <c r="L26" i="34"/>
  <c r="K26" i="34"/>
  <c r="J26" i="34"/>
  <c r="P26" i="34" s="1"/>
  <c r="C26" i="34"/>
  <c r="R26" i="34" s="1"/>
  <c r="O25" i="34"/>
  <c r="N25" i="34"/>
  <c r="M25" i="34"/>
  <c r="L25" i="34"/>
  <c r="K25" i="34"/>
  <c r="J25" i="34"/>
  <c r="P25" i="34" s="1"/>
  <c r="C25" i="34"/>
  <c r="R25" i="34" s="1"/>
  <c r="O24" i="34"/>
  <c r="N24" i="34"/>
  <c r="M24" i="34"/>
  <c r="L24" i="34"/>
  <c r="K24" i="34"/>
  <c r="J24" i="34"/>
  <c r="P24" i="34" s="1"/>
  <c r="C24" i="34"/>
  <c r="R24" i="34" s="1"/>
  <c r="O23" i="34"/>
  <c r="N23" i="34"/>
  <c r="M23" i="34"/>
  <c r="L23" i="34"/>
  <c r="K23" i="34"/>
  <c r="J23" i="34"/>
  <c r="P23" i="34" s="1"/>
  <c r="C23" i="34"/>
  <c r="R23" i="34" s="1"/>
  <c r="O22" i="34"/>
  <c r="N22" i="34"/>
  <c r="M22" i="34"/>
  <c r="L22" i="34"/>
  <c r="K22" i="34"/>
  <c r="J22" i="34"/>
  <c r="P22" i="34" s="1"/>
  <c r="C22" i="34"/>
  <c r="R22" i="34" s="1"/>
  <c r="O21" i="34"/>
  <c r="N21" i="34"/>
  <c r="M21" i="34"/>
  <c r="L21" i="34"/>
  <c r="K21" i="34"/>
  <c r="J21" i="34"/>
  <c r="P21" i="34" s="1"/>
  <c r="C21" i="34"/>
  <c r="R21" i="34" s="1"/>
  <c r="O20" i="34"/>
  <c r="N20" i="34"/>
  <c r="M20" i="34"/>
  <c r="L20" i="34"/>
  <c r="K20" i="34"/>
  <c r="J20" i="34"/>
  <c r="P20" i="34" s="1"/>
  <c r="C20" i="34"/>
  <c r="R20" i="34" s="1"/>
  <c r="O19" i="34"/>
  <c r="N19" i="34"/>
  <c r="M19" i="34"/>
  <c r="L19" i="34"/>
  <c r="K19" i="34"/>
  <c r="J19" i="34"/>
  <c r="P19" i="34" s="1"/>
  <c r="C19" i="34"/>
  <c r="R19" i="34" s="1"/>
  <c r="O18" i="34"/>
  <c r="N18" i="34"/>
  <c r="M18" i="34"/>
  <c r="L18" i="34"/>
  <c r="K18" i="34"/>
  <c r="J18" i="34"/>
  <c r="P18" i="34" s="1"/>
  <c r="C18" i="34"/>
  <c r="R18" i="34" s="1"/>
  <c r="O17" i="34"/>
  <c r="N17" i="34"/>
  <c r="M17" i="34"/>
  <c r="L17" i="34"/>
  <c r="K17" i="34"/>
  <c r="J17" i="34"/>
  <c r="P17" i="34" s="1"/>
  <c r="C17" i="34"/>
  <c r="R17" i="34" s="1"/>
  <c r="O16" i="34"/>
  <c r="N16" i="34"/>
  <c r="M16" i="34"/>
  <c r="L16" i="34"/>
  <c r="K16" i="34"/>
  <c r="J16" i="34"/>
  <c r="P16" i="34" s="1"/>
  <c r="C16" i="34"/>
  <c r="R16" i="34" s="1"/>
  <c r="O15" i="34"/>
  <c r="N15" i="34"/>
  <c r="M15" i="34"/>
  <c r="L15" i="34"/>
  <c r="K15" i="34"/>
  <c r="J15" i="34"/>
  <c r="P15" i="34" s="1"/>
  <c r="C15" i="34"/>
  <c r="R15" i="34" s="1"/>
  <c r="O14" i="34"/>
  <c r="N14" i="34"/>
  <c r="M14" i="34"/>
  <c r="L14" i="34"/>
  <c r="K14" i="34"/>
  <c r="J14" i="34"/>
  <c r="P14" i="34" s="1"/>
  <c r="C14" i="34"/>
  <c r="R14" i="34" s="1"/>
  <c r="O13" i="34"/>
  <c r="N13" i="34"/>
  <c r="M13" i="34"/>
  <c r="L13" i="34"/>
  <c r="K13" i="34"/>
  <c r="J13" i="34"/>
  <c r="P13" i="34" s="1"/>
  <c r="C13" i="34"/>
  <c r="R13" i="34" s="1"/>
  <c r="O12" i="34"/>
  <c r="N12" i="34"/>
  <c r="M12" i="34"/>
  <c r="L12" i="34"/>
  <c r="K12" i="34"/>
  <c r="J12" i="34"/>
  <c r="P12" i="34" s="1"/>
  <c r="C12" i="34"/>
  <c r="R12" i="34" s="1"/>
  <c r="O11" i="34"/>
  <c r="N11" i="34"/>
  <c r="M11" i="34"/>
  <c r="L11" i="34"/>
  <c r="K11" i="34"/>
  <c r="J11" i="34"/>
  <c r="P11" i="34" s="1"/>
  <c r="C11" i="34"/>
  <c r="R11" i="34" s="1"/>
  <c r="O10" i="34"/>
  <c r="N10" i="34"/>
  <c r="M10" i="34"/>
  <c r="L10" i="34"/>
  <c r="K10" i="34"/>
  <c r="J10" i="34"/>
  <c r="P10" i="34" s="1"/>
  <c r="C10" i="34"/>
  <c r="R10" i="34" s="1"/>
  <c r="O9" i="34"/>
  <c r="N9" i="34"/>
  <c r="M9" i="34"/>
  <c r="L9" i="34"/>
  <c r="K9" i="34"/>
  <c r="J9" i="34"/>
  <c r="P9" i="34" s="1"/>
  <c r="C9" i="34"/>
  <c r="R9" i="34" s="1"/>
  <c r="O8" i="34"/>
  <c r="N8" i="34"/>
  <c r="M8" i="34"/>
  <c r="L8" i="34"/>
  <c r="K8" i="34"/>
  <c r="J8" i="34"/>
  <c r="P8" i="34" s="1"/>
  <c r="C8" i="34"/>
  <c r="R8" i="34" s="1"/>
  <c r="O7" i="34"/>
  <c r="N7" i="34"/>
  <c r="M7" i="34"/>
  <c r="L7" i="34"/>
  <c r="K7" i="34"/>
  <c r="J7" i="34"/>
  <c r="P7" i="34" s="1"/>
  <c r="C7" i="34"/>
  <c r="R7" i="34" s="1"/>
  <c r="O6" i="34"/>
  <c r="N6" i="34"/>
  <c r="M6" i="34"/>
  <c r="L6" i="34"/>
  <c r="K6" i="34"/>
  <c r="J6" i="34"/>
  <c r="P6" i="34" s="1"/>
  <c r="C6" i="34"/>
  <c r="R6" i="34" s="1"/>
  <c r="O5" i="34"/>
  <c r="N5" i="34"/>
  <c r="M5" i="34"/>
  <c r="L5" i="34"/>
  <c r="K5" i="34"/>
  <c r="J5" i="34"/>
  <c r="P5" i="34" s="1"/>
  <c r="C5" i="34"/>
  <c r="R5" i="34" s="1"/>
  <c r="O4" i="34"/>
  <c r="N4" i="34"/>
  <c r="M4" i="34"/>
  <c r="L4" i="34"/>
  <c r="K4" i="34"/>
  <c r="J4" i="34"/>
  <c r="P4" i="34" s="1"/>
  <c r="C4" i="34"/>
  <c r="R4" i="34" s="1"/>
  <c r="O3" i="34"/>
  <c r="O38" i="34" s="1"/>
  <c r="N3" i="34"/>
  <c r="N38" i="34" s="1"/>
  <c r="M3" i="34"/>
  <c r="M38" i="34" s="1"/>
  <c r="L3" i="34"/>
  <c r="L38" i="34" s="1"/>
  <c r="K3" i="34"/>
  <c r="K38" i="34" s="1"/>
  <c r="J3" i="34"/>
  <c r="C3" i="34"/>
  <c r="R3" i="34" s="1"/>
  <c r="R38" i="34" s="1"/>
  <c r="Q38" i="46"/>
  <c r="I38" i="46"/>
  <c r="H38" i="46"/>
  <c r="G38" i="46"/>
  <c r="F38" i="46"/>
  <c r="E38" i="46"/>
  <c r="D38" i="46"/>
  <c r="R37" i="46"/>
  <c r="O37" i="46"/>
  <c r="N37" i="46"/>
  <c r="M37" i="46"/>
  <c r="L37" i="46"/>
  <c r="K37" i="46"/>
  <c r="J37" i="46"/>
  <c r="P37" i="46" s="1"/>
  <c r="R36" i="46"/>
  <c r="O36" i="46"/>
  <c r="N36" i="46"/>
  <c r="M36" i="46"/>
  <c r="L36" i="46"/>
  <c r="K36" i="46"/>
  <c r="J36" i="46"/>
  <c r="P36" i="46" s="1"/>
  <c r="R35" i="46"/>
  <c r="O35" i="46"/>
  <c r="N35" i="46"/>
  <c r="M35" i="46"/>
  <c r="L35" i="46"/>
  <c r="K35" i="46"/>
  <c r="J35" i="46"/>
  <c r="P35" i="46" s="1"/>
  <c r="R34" i="46"/>
  <c r="O34" i="46"/>
  <c r="N34" i="46"/>
  <c r="M34" i="46"/>
  <c r="L34" i="46"/>
  <c r="K34" i="46"/>
  <c r="J34" i="46"/>
  <c r="P34" i="46" s="1"/>
  <c r="O33" i="46"/>
  <c r="N33" i="46"/>
  <c r="M33" i="46"/>
  <c r="L33" i="46"/>
  <c r="K33" i="46"/>
  <c r="J33" i="46"/>
  <c r="P33" i="46" s="1"/>
  <c r="C33" i="46"/>
  <c r="R33" i="46" s="1"/>
  <c r="O32" i="46"/>
  <c r="N32" i="46"/>
  <c r="M32" i="46"/>
  <c r="L32" i="46"/>
  <c r="K32" i="46"/>
  <c r="J32" i="46"/>
  <c r="P32" i="46" s="1"/>
  <c r="C32" i="46"/>
  <c r="R32" i="46" s="1"/>
  <c r="O31" i="46"/>
  <c r="N31" i="46"/>
  <c r="M31" i="46"/>
  <c r="L31" i="46"/>
  <c r="K31" i="46"/>
  <c r="J31" i="46"/>
  <c r="P31" i="46" s="1"/>
  <c r="C31" i="46"/>
  <c r="R31" i="46" s="1"/>
  <c r="O30" i="46"/>
  <c r="N30" i="46"/>
  <c r="M30" i="46"/>
  <c r="L30" i="46"/>
  <c r="K30" i="46"/>
  <c r="J30" i="46"/>
  <c r="P30" i="46" s="1"/>
  <c r="C30" i="46"/>
  <c r="R30" i="46" s="1"/>
  <c r="O29" i="46"/>
  <c r="N29" i="46"/>
  <c r="M29" i="46"/>
  <c r="L29" i="46"/>
  <c r="K29" i="46"/>
  <c r="J29" i="46"/>
  <c r="P29" i="46" s="1"/>
  <c r="C29" i="46"/>
  <c r="R29" i="46" s="1"/>
  <c r="O28" i="46"/>
  <c r="N28" i="46"/>
  <c r="M28" i="46"/>
  <c r="L28" i="46"/>
  <c r="K28" i="46"/>
  <c r="J28" i="46"/>
  <c r="P28" i="46" s="1"/>
  <c r="C28" i="46"/>
  <c r="R28" i="46" s="1"/>
  <c r="O27" i="46"/>
  <c r="N27" i="46"/>
  <c r="M27" i="46"/>
  <c r="L27" i="46"/>
  <c r="K27" i="46"/>
  <c r="J27" i="46"/>
  <c r="P27" i="46" s="1"/>
  <c r="C27" i="46"/>
  <c r="R27" i="46" s="1"/>
  <c r="O26" i="46"/>
  <c r="N26" i="46"/>
  <c r="M26" i="46"/>
  <c r="L26" i="46"/>
  <c r="K26" i="46"/>
  <c r="J26" i="46"/>
  <c r="P26" i="46" s="1"/>
  <c r="C26" i="46"/>
  <c r="R26" i="46" s="1"/>
  <c r="O25" i="46"/>
  <c r="N25" i="46"/>
  <c r="M25" i="46"/>
  <c r="L25" i="46"/>
  <c r="K25" i="46"/>
  <c r="J25" i="46"/>
  <c r="P25" i="46" s="1"/>
  <c r="C25" i="46"/>
  <c r="R25" i="46" s="1"/>
  <c r="O24" i="46"/>
  <c r="N24" i="46"/>
  <c r="M24" i="46"/>
  <c r="L24" i="46"/>
  <c r="K24" i="46"/>
  <c r="J24" i="46"/>
  <c r="P24" i="46" s="1"/>
  <c r="C24" i="46"/>
  <c r="R24" i="46" s="1"/>
  <c r="O23" i="46"/>
  <c r="N23" i="46"/>
  <c r="M23" i="46"/>
  <c r="L23" i="46"/>
  <c r="K23" i="46"/>
  <c r="J23" i="46"/>
  <c r="P23" i="46" s="1"/>
  <c r="C23" i="46"/>
  <c r="R23" i="46" s="1"/>
  <c r="O22" i="46"/>
  <c r="N22" i="46"/>
  <c r="M22" i="46"/>
  <c r="L22" i="46"/>
  <c r="K22" i="46"/>
  <c r="J22" i="46"/>
  <c r="P22" i="46" s="1"/>
  <c r="C22" i="46"/>
  <c r="R22" i="46" s="1"/>
  <c r="O21" i="46"/>
  <c r="N21" i="46"/>
  <c r="M21" i="46"/>
  <c r="L21" i="46"/>
  <c r="K21" i="46"/>
  <c r="J21" i="46"/>
  <c r="P21" i="46" s="1"/>
  <c r="C21" i="46"/>
  <c r="R21" i="46" s="1"/>
  <c r="O20" i="46"/>
  <c r="N20" i="46"/>
  <c r="M20" i="46"/>
  <c r="L20" i="46"/>
  <c r="K20" i="46"/>
  <c r="J20" i="46"/>
  <c r="P20" i="46" s="1"/>
  <c r="C20" i="46"/>
  <c r="R20" i="46" s="1"/>
  <c r="O19" i="46"/>
  <c r="N19" i="46"/>
  <c r="M19" i="46"/>
  <c r="L19" i="46"/>
  <c r="K19" i="46"/>
  <c r="J19" i="46"/>
  <c r="P19" i="46" s="1"/>
  <c r="C19" i="46"/>
  <c r="R19" i="46" s="1"/>
  <c r="O18" i="46"/>
  <c r="N18" i="46"/>
  <c r="M18" i="46"/>
  <c r="L18" i="46"/>
  <c r="K18" i="46"/>
  <c r="J18" i="46"/>
  <c r="P18" i="46" s="1"/>
  <c r="C18" i="46"/>
  <c r="R18" i="46" s="1"/>
  <c r="O17" i="46"/>
  <c r="N17" i="46"/>
  <c r="M17" i="46"/>
  <c r="L17" i="46"/>
  <c r="K17" i="46"/>
  <c r="J17" i="46"/>
  <c r="P17" i="46" s="1"/>
  <c r="C17" i="46"/>
  <c r="R17" i="46" s="1"/>
  <c r="O16" i="46"/>
  <c r="N16" i="46"/>
  <c r="M16" i="46"/>
  <c r="L16" i="46"/>
  <c r="K16" i="46"/>
  <c r="J16" i="46"/>
  <c r="P16" i="46" s="1"/>
  <c r="C16" i="46"/>
  <c r="R16" i="46" s="1"/>
  <c r="O15" i="46"/>
  <c r="N15" i="46"/>
  <c r="M15" i="46"/>
  <c r="L15" i="46"/>
  <c r="K15" i="46"/>
  <c r="J15" i="46"/>
  <c r="P15" i="46" s="1"/>
  <c r="C15" i="46"/>
  <c r="R15" i="46" s="1"/>
  <c r="O14" i="46"/>
  <c r="N14" i="46"/>
  <c r="M14" i="46"/>
  <c r="L14" i="46"/>
  <c r="K14" i="46"/>
  <c r="J14" i="46"/>
  <c r="P14" i="46" s="1"/>
  <c r="C14" i="46"/>
  <c r="R14" i="46" s="1"/>
  <c r="O13" i="46"/>
  <c r="N13" i="46"/>
  <c r="M13" i="46"/>
  <c r="L13" i="46"/>
  <c r="K13" i="46"/>
  <c r="J13" i="46"/>
  <c r="P13" i="46" s="1"/>
  <c r="C13" i="46"/>
  <c r="R13" i="46" s="1"/>
  <c r="O12" i="46"/>
  <c r="N12" i="46"/>
  <c r="M12" i="46"/>
  <c r="L12" i="46"/>
  <c r="K12" i="46"/>
  <c r="J12" i="46"/>
  <c r="P12" i="46" s="1"/>
  <c r="C12" i="46"/>
  <c r="R12" i="46" s="1"/>
  <c r="O11" i="46"/>
  <c r="N11" i="46"/>
  <c r="M11" i="46"/>
  <c r="L11" i="46"/>
  <c r="K11" i="46"/>
  <c r="J11" i="46"/>
  <c r="P11" i="46" s="1"/>
  <c r="C11" i="46"/>
  <c r="R11" i="46" s="1"/>
  <c r="O10" i="46"/>
  <c r="N10" i="46"/>
  <c r="M10" i="46"/>
  <c r="L10" i="46"/>
  <c r="K10" i="46"/>
  <c r="J10" i="46"/>
  <c r="P10" i="46" s="1"/>
  <c r="C10" i="46"/>
  <c r="R10" i="46" s="1"/>
  <c r="O9" i="46"/>
  <c r="N9" i="46"/>
  <c r="M9" i="46"/>
  <c r="L9" i="46"/>
  <c r="K9" i="46"/>
  <c r="J9" i="46"/>
  <c r="P9" i="46" s="1"/>
  <c r="C9" i="46"/>
  <c r="R9" i="46" s="1"/>
  <c r="O8" i="46"/>
  <c r="N8" i="46"/>
  <c r="M8" i="46"/>
  <c r="L8" i="46"/>
  <c r="K8" i="46"/>
  <c r="J8" i="46"/>
  <c r="P8" i="46" s="1"/>
  <c r="C8" i="46"/>
  <c r="R8" i="46" s="1"/>
  <c r="O7" i="46"/>
  <c r="N7" i="46"/>
  <c r="M7" i="46"/>
  <c r="L7" i="46"/>
  <c r="K7" i="46"/>
  <c r="J7" i="46"/>
  <c r="P7" i="46" s="1"/>
  <c r="C7" i="46"/>
  <c r="R7" i="46" s="1"/>
  <c r="O6" i="46"/>
  <c r="N6" i="46"/>
  <c r="M6" i="46"/>
  <c r="L6" i="46"/>
  <c r="K6" i="46"/>
  <c r="J6" i="46"/>
  <c r="P6" i="46" s="1"/>
  <c r="C6" i="46"/>
  <c r="R6" i="46" s="1"/>
  <c r="O5" i="46"/>
  <c r="N5" i="46"/>
  <c r="M5" i="46"/>
  <c r="L5" i="46"/>
  <c r="K5" i="46"/>
  <c r="J5" i="46"/>
  <c r="P5" i="46" s="1"/>
  <c r="C5" i="46"/>
  <c r="R5" i="46" s="1"/>
  <c r="O4" i="46"/>
  <c r="N4" i="46"/>
  <c r="M4" i="46"/>
  <c r="L4" i="46"/>
  <c r="K4" i="46"/>
  <c r="J4" i="46"/>
  <c r="P4" i="46" s="1"/>
  <c r="C4" i="46"/>
  <c r="R4" i="46" s="1"/>
  <c r="O3" i="46"/>
  <c r="O38" i="46" s="1"/>
  <c r="N3" i="46"/>
  <c r="N38" i="46" s="1"/>
  <c r="M3" i="46"/>
  <c r="M38" i="46" s="1"/>
  <c r="L3" i="46"/>
  <c r="L38" i="46" s="1"/>
  <c r="K3" i="46"/>
  <c r="K38" i="46" s="1"/>
  <c r="J3" i="46"/>
  <c r="C3" i="46"/>
  <c r="R3" i="46" s="1"/>
  <c r="R38" i="46" s="1"/>
  <c r="Q38" i="32"/>
  <c r="I38" i="32"/>
  <c r="H38" i="32"/>
  <c r="G38" i="32"/>
  <c r="F38" i="32"/>
  <c r="E38" i="32"/>
  <c r="D38" i="32"/>
  <c r="R37" i="32"/>
  <c r="O37" i="32"/>
  <c r="N37" i="32"/>
  <c r="M37" i="32"/>
  <c r="L37" i="32"/>
  <c r="K37" i="32"/>
  <c r="J37" i="32"/>
  <c r="P37" i="32" s="1"/>
  <c r="R36" i="32"/>
  <c r="O36" i="32"/>
  <c r="N36" i="32"/>
  <c r="M36" i="32"/>
  <c r="L36" i="32"/>
  <c r="K36" i="32"/>
  <c r="J36" i="32"/>
  <c r="P36" i="32" s="1"/>
  <c r="R35" i="32"/>
  <c r="O35" i="32"/>
  <c r="N35" i="32"/>
  <c r="M35" i="32"/>
  <c r="L35" i="32"/>
  <c r="K35" i="32"/>
  <c r="J35" i="32"/>
  <c r="P35" i="32" s="1"/>
  <c r="R34" i="32"/>
  <c r="O34" i="32"/>
  <c r="N34" i="32"/>
  <c r="M34" i="32"/>
  <c r="L34" i="32"/>
  <c r="K34" i="32"/>
  <c r="J34" i="32"/>
  <c r="P34" i="32" s="1"/>
  <c r="O33" i="32"/>
  <c r="N33" i="32"/>
  <c r="M33" i="32"/>
  <c r="L33" i="32"/>
  <c r="K33" i="32"/>
  <c r="J33" i="32"/>
  <c r="P33" i="32" s="1"/>
  <c r="C33" i="32"/>
  <c r="R33" i="32" s="1"/>
  <c r="O32" i="32"/>
  <c r="N32" i="32"/>
  <c r="M32" i="32"/>
  <c r="L32" i="32"/>
  <c r="K32" i="32"/>
  <c r="J32" i="32"/>
  <c r="P32" i="32" s="1"/>
  <c r="C32" i="32"/>
  <c r="R32" i="32" s="1"/>
  <c r="O31" i="32"/>
  <c r="N31" i="32"/>
  <c r="M31" i="32"/>
  <c r="L31" i="32"/>
  <c r="K31" i="32"/>
  <c r="J31" i="32"/>
  <c r="P31" i="32" s="1"/>
  <c r="C31" i="32"/>
  <c r="R31" i="32" s="1"/>
  <c r="O30" i="32"/>
  <c r="N30" i="32"/>
  <c r="M30" i="32"/>
  <c r="L30" i="32"/>
  <c r="K30" i="32"/>
  <c r="J30" i="32"/>
  <c r="P30" i="32" s="1"/>
  <c r="C30" i="32"/>
  <c r="R30" i="32" s="1"/>
  <c r="O29" i="32"/>
  <c r="N29" i="32"/>
  <c r="M29" i="32"/>
  <c r="L29" i="32"/>
  <c r="K29" i="32"/>
  <c r="J29" i="32"/>
  <c r="P29" i="32" s="1"/>
  <c r="C29" i="32"/>
  <c r="R29" i="32" s="1"/>
  <c r="O28" i="32"/>
  <c r="N28" i="32"/>
  <c r="M28" i="32"/>
  <c r="L28" i="32"/>
  <c r="K28" i="32"/>
  <c r="J28" i="32"/>
  <c r="P28" i="32" s="1"/>
  <c r="C28" i="32"/>
  <c r="R28" i="32" s="1"/>
  <c r="O27" i="32"/>
  <c r="N27" i="32"/>
  <c r="M27" i="32"/>
  <c r="L27" i="32"/>
  <c r="K27" i="32"/>
  <c r="J27" i="32"/>
  <c r="P27" i="32" s="1"/>
  <c r="C27" i="32"/>
  <c r="R27" i="32" s="1"/>
  <c r="O26" i="32"/>
  <c r="N26" i="32"/>
  <c r="M26" i="32"/>
  <c r="L26" i="32"/>
  <c r="K26" i="32"/>
  <c r="J26" i="32"/>
  <c r="P26" i="32" s="1"/>
  <c r="C26" i="32"/>
  <c r="R26" i="32" s="1"/>
  <c r="O25" i="32"/>
  <c r="N25" i="32"/>
  <c r="M25" i="32"/>
  <c r="L25" i="32"/>
  <c r="K25" i="32"/>
  <c r="J25" i="32"/>
  <c r="P25" i="32" s="1"/>
  <c r="C25" i="32"/>
  <c r="R25" i="32" s="1"/>
  <c r="O24" i="32"/>
  <c r="N24" i="32"/>
  <c r="M24" i="32"/>
  <c r="L24" i="32"/>
  <c r="K24" i="32"/>
  <c r="J24" i="32"/>
  <c r="P24" i="32" s="1"/>
  <c r="C24" i="32"/>
  <c r="R24" i="32" s="1"/>
  <c r="O23" i="32"/>
  <c r="N23" i="32"/>
  <c r="M23" i="32"/>
  <c r="L23" i="32"/>
  <c r="K23" i="32"/>
  <c r="J23" i="32"/>
  <c r="P23" i="32" s="1"/>
  <c r="C23" i="32"/>
  <c r="R23" i="32" s="1"/>
  <c r="O22" i="32"/>
  <c r="N22" i="32"/>
  <c r="M22" i="32"/>
  <c r="L22" i="32"/>
  <c r="K22" i="32"/>
  <c r="J22" i="32"/>
  <c r="P22" i="32" s="1"/>
  <c r="C22" i="32"/>
  <c r="R22" i="32" s="1"/>
  <c r="O21" i="32"/>
  <c r="N21" i="32"/>
  <c r="M21" i="32"/>
  <c r="L21" i="32"/>
  <c r="K21" i="32"/>
  <c r="J21" i="32"/>
  <c r="P21" i="32" s="1"/>
  <c r="C21" i="32"/>
  <c r="R21" i="32" s="1"/>
  <c r="O20" i="32"/>
  <c r="N20" i="32"/>
  <c r="M20" i="32"/>
  <c r="L20" i="32"/>
  <c r="K20" i="32"/>
  <c r="J20" i="32"/>
  <c r="P20" i="32" s="1"/>
  <c r="C20" i="32"/>
  <c r="R20" i="32" s="1"/>
  <c r="O19" i="32"/>
  <c r="N19" i="32"/>
  <c r="M19" i="32"/>
  <c r="L19" i="32"/>
  <c r="K19" i="32"/>
  <c r="J19" i="32"/>
  <c r="P19" i="32" s="1"/>
  <c r="C19" i="32"/>
  <c r="R19" i="32" s="1"/>
  <c r="O18" i="32"/>
  <c r="N18" i="32"/>
  <c r="M18" i="32"/>
  <c r="L18" i="32"/>
  <c r="K18" i="32"/>
  <c r="J18" i="32"/>
  <c r="P18" i="32" s="1"/>
  <c r="C18" i="32"/>
  <c r="R18" i="32" s="1"/>
  <c r="O17" i="32"/>
  <c r="N17" i="32"/>
  <c r="M17" i="32"/>
  <c r="L17" i="32"/>
  <c r="K17" i="32"/>
  <c r="J17" i="32"/>
  <c r="P17" i="32" s="1"/>
  <c r="C17" i="32"/>
  <c r="R17" i="32" s="1"/>
  <c r="O16" i="32"/>
  <c r="N16" i="32"/>
  <c r="M16" i="32"/>
  <c r="L16" i="32"/>
  <c r="K16" i="32"/>
  <c r="J16" i="32"/>
  <c r="P16" i="32" s="1"/>
  <c r="C16" i="32"/>
  <c r="R16" i="32" s="1"/>
  <c r="O15" i="32"/>
  <c r="N15" i="32"/>
  <c r="M15" i="32"/>
  <c r="L15" i="32"/>
  <c r="K15" i="32"/>
  <c r="J15" i="32"/>
  <c r="P15" i="32" s="1"/>
  <c r="C15" i="32"/>
  <c r="R15" i="32" s="1"/>
  <c r="O14" i="32"/>
  <c r="N14" i="32"/>
  <c r="M14" i="32"/>
  <c r="L14" i="32"/>
  <c r="K14" i="32"/>
  <c r="J14" i="32"/>
  <c r="P14" i="32" s="1"/>
  <c r="C14" i="32"/>
  <c r="R14" i="32" s="1"/>
  <c r="O13" i="32"/>
  <c r="N13" i="32"/>
  <c r="M13" i="32"/>
  <c r="L13" i="32"/>
  <c r="K13" i="32"/>
  <c r="J13" i="32"/>
  <c r="P13" i="32" s="1"/>
  <c r="C13" i="32"/>
  <c r="R13" i="32" s="1"/>
  <c r="O12" i="32"/>
  <c r="N12" i="32"/>
  <c r="M12" i="32"/>
  <c r="L12" i="32"/>
  <c r="K12" i="32"/>
  <c r="J12" i="32"/>
  <c r="P12" i="32" s="1"/>
  <c r="C12" i="32"/>
  <c r="R12" i="32" s="1"/>
  <c r="O11" i="32"/>
  <c r="N11" i="32"/>
  <c r="M11" i="32"/>
  <c r="L11" i="32"/>
  <c r="K11" i="32"/>
  <c r="J11" i="32"/>
  <c r="P11" i="32" s="1"/>
  <c r="C11" i="32"/>
  <c r="R11" i="32" s="1"/>
  <c r="O10" i="32"/>
  <c r="N10" i="32"/>
  <c r="M10" i="32"/>
  <c r="L10" i="32"/>
  <c r="K10" i="32"/>
  <c r="J10" i="32"/>
  <c r="P10" i="32" s="1"/>
  <c r="C10" i="32"/>
  <c r="R10" i="32" s="1"/>
  <c r="O9" i="32"/>
  <c r="N9" i="32"/>
  <c r="M9" i="32"/>
  <c r="L9" i="32"/>
  <c r="K9" i="32"/>
  <c r="J9" i="32"/>
  <c r="P9" i="32" s="1"/>
  <c r="C9" i="32"/>
  <c r="R9" i="32" s="1"/>
  <c r="O8" i="32"/>
  <c r="N8" i="32"/>
  <c r="M8" i="32"/>
  <c r="L8" i="32"/>
  <c r="K8" i="32"/>
  <c r="J8" i="32"/>
  <c r="P8" i="32" s="1"/>
  <c r="C8" i="32"/>
  <c r="R8" i="32" s="1"/>
  <c r="O7" i="32"/>
  <c r="N7" i="32"/>
  <c r="M7" i="32"/>
  <c r="L7" i="32"/>
  <c r="K7" i="32"/>
  <c r="J7" i="32"/>
  <c r="P7" i="32" s="1"/>
  <c r="C7" i="32"/>
  <c r="R7" i="32" s="1"/>
  <c r="O6" i="32"/>
  <c r="N6" i="32"/>
  <c r="M6" i="32"/>
  <c r="L6" i="32"/>
  <c r="K6" i="32"/>
  <c r="J6" i="32"/>
  <c r="P6" i="32" s="1"/>
  <c r="C6" i="32"/>
  <c r="R6" i="32" s="1"/>
  <c r="O5" i="32"/>
  <c r="N5" i="32"/>
  <c r="M5" i="32"/>
  <c r="L5" i="32"/>
  <c r="K5" i="32"/>
  <c r="J5" i="32"/>
  <c r="P5" i="32" s="1"/>
  <c r="C5" i="32"/>
  <c r="R5" i="32" s="1"/>
  <c r="O4" i="32"/>
  <c r="N4" i="32"/>
  <c r="M4" i="32"/>
  <c r="L4" i="32"/>
  <c r="K4" i="32"/>
  <c r="J4" i="32"/>
  <c r="P4" i="32" s="1"/>
  <c r="C4" i="32"/>
  <c r="R4" i="32" s="1"/>
  <c r="O3" i="32"/>
  <c r="O38" i="32" s="1"/>
  <c r="N3" i="32"/>
  <c r="N38" i="32" s="1"/>
  <c r="M3" i="32"/>
  <c r="M38" i="32" s="1"/>
  <c r="L3" i="32"/>
  <c r="L38" i="32" s="1"/>
  <c r="K3" i="32"/>
  <c r="K38" i="32" s="1"/>
  <c r="J3" i="32"/>
  <c r="C3" i="32"/>
  <c r="R3" i="32" s="1"/>
  <c r="R38" i="32" s="1"/>
  <c r="Q38" i="31"/>
  <c r="I38" i="31"/>
  <c r="H38" i="31"/>
  <c r="G38" i="31"/>
  <c r="F38" i="31"/>
  <c r="E38" i="31"/>
  <c r="D38" i="31"/>
  <c r="R37" i="31"/>
  <c r="O37" i="31"/>
  <c r="N37" i="31"/>
  <c r="M37" i="31"/>
  <c r="L37" i="31"/>
  <c r="K37" i="31"/>
  <c r="J37" i="31"/>
  <c r="P37" i="31" s="1"/>
  <c r="R36" i="31"/>
  <c r="O36" i="31"/>
  <c r="N36" i="31"/>
  <c r="M36" i="31"/>
  <c r="L36" i="31"/>
  <c r="K36" i="31"/>
  <c r="J36" i="31"/>
  <c r="P36" i="31" s="1"/>
  <c r="R35" i="31"/>
  <c r="O35" i="31"/>
  <c r="N35" i="31"/>
  <c r="M35" i="31"/>
  <c r="L35" i="31"/>
  <c r="K35" i="31"/>
  <c r="J35" i="31"/>
  <c r="P35" i="31" s="1"/>
  <c r="R34" i="31"/>
  <c r="O34" i="31"/>
  <c r="N34" i="31"/>
  <c r="M34" i="31"/>
  <c r="L34" i="31"/>
  <c r="K34" i="31"/>
  <c r="J34" i="31"/>
  <c r="P34" i="31" s="1"/>
  <c r="O33" i="31"/>
  <c r="N33" i="31"/>
  <c r="M33" i="31"/>
  <c r="L33" i="31"/>
  <c r="K33" i="31"/>
  <c r="J33" i="31"/>
  <c r="P33" i="31" s="1"/>
  <c r="C33" i="31"/>
  <c r="R33" i="31" s="1"/>
  <c r="O32" i="31"/>
  <c r="N32" i="31"/>
  <c r="M32" i="31"/>
  <c r="L32" i="31"/>
  <c r="K32" i="31"/>
  <c r="J32" i="31"/>
  <c r="P32" i="31" s="1"/>
  <c r="C32" i="31"/>
  <c r="R32" i="31" s="1"/>
  <c r="O31" i="31"/>
  <c r="N31" i="31"/>
  <c r="M31" i="31"/>
  <c r="L31" i="31"/>
  <c r="K31" i="31"/>
  <c r="J31" i="31"/>
  <c r="P31" i="31" s="1"/>
  <c r="C31" i="31"/>
  <c r="R31" i="31" s="1"/>
  <c r="O30" i="31"/>
  <c r="N30" i="31"/>
  <c r="M30" i="31"/>
  <c r="L30" i="31"/>
  <c r="K30" i="31"/>
  <c r="J30" i="31"/>
  <c r="P30" i="31" s="1"/>
  <c r="C30" i="31"/>
  <c r="R30" i="31" s="1"/>
  <c r="O29" i="31"/>
  <c r="N29" i="31"/>
  <c r="M29" i="31"/>
  <c r="L29" i="31"/>
  <c r="K29" i="31"/>
  <c r="J29" i="31"/>
  <c r="P29" i="31" s="1"/>
  <c r="C29" i="31"/>
  <c r="R29" i="31" s="1"/>
  <c r="O28" i="31"/>
  <c r="N28" i="31"/>
  <c r="M28" i="31"/>
  <c r="L28" i="31"/>
  <c r="K28" i="31"/>
  <c r="J28" i="31"/>
  <c r="P28" i="31" s="1"/>
  <c r="C28" i="31"/>
  <c r="R28" i="31" s="1"/>
  <c r="O27" i="31"/>
  <c r="N27" i="31"/>
  <c r="M27" i="31"/>
  <c r="L27" i="31"/>
  <c r="K27" i="31"/>
  <c r="J27" i="31"/>
  <c r="P27" i="31" s="1"/>
  <c r="C27" i="31"/>
  <c r="R27" i="31" s="1"/>
  <c r="O26" i="31"/>
  <c r="N26" i="31"/>
  <c r="M26" i="31"/>
  <c r="L26" i="31"/>
  <c r="K26" i="31"/>
  <c r="J26" i="31"/>
  <c r="P26" i="31" s="1"/>
  <c r="C26" i="31"/>
  <c r="R26" i="31" s="1"/>
  <c r="O25" i="31"/>
  <c r="N25" i="31"/>
  <c r="M25" i="31"/>
  <c r="L25" i="31"/>
  <c r="K25" i="31"/>
  <c r="J25" i="31"/>
  <c r="P25" i="31" s="1"/>
  <c r="C25" i="31"/>
  <c r="R25" i="31" s="1"/>
  <c r="O24" i="31"/>
  <c r="N24" i="31"/>
  <c r="M24" i="31"/>
  <c r="L24" i="31"/>
  <c r="K24" i="31"/>
  <c r="J24" i="31"/>
  <c r="P24" i="31" s="1"/>
  <c r="C24" i="31"/>
  <c r="R24" i="31" s="1"/>
  <c r="O23" i="31"/>
  <c r="N23" i="31"/>
  <c r="M23" i="31"/>
  <c r="L23" i="31"/>
  <c r="K23" i="31"/>
  <c r="J23" i="31"/>
  <c r="P23" i="31" s="1"/>
  <c r="C23" i="31"/>
  <c r="R23" i="31" s="1"/>
  <c r="O22" i="31"/>
  <c r="N22" i="31"/>
  <c r="M22" i="31"/>
  <c r="L22" i="31"/>
  <c r="K22" i="31"/>
  <c r="J22" i="31"/>
  <c r="P22" i="31" s="1"/>
  <c r="C22" i="31"/>
  <c r="R22" i="31" s="1"/>
  <c r="O21" i="31"/>
  <c r="N21" i="31"/>
  <c r="M21" i="31"/>
  <c r="L21" i="31"/>
  <c r="K21" i="31"/>
  <c r="J21" i="31"/>
  <c r="P21" i="31" s="1"/>
  <c r="C21" i="31"/>
  <c r="R21" i="31" s="1"/>
  <c r="O20" i="31"/>
  <c r="N20" i="31"/>
  <c r="M20" i="31"/>
  <c r="L20" i="31"/>
  <c r="K20" i="31"/>
  <c r="J20" i="31"/>
  <c r="P20" i="31" s="1"/>
  <c r="C20" i="31"/>
  <c r="R20" i="31" s="1"/>
  <c r="O19" i="31"/>
  <c r="N19" i="31"/>
  <c r="M19" i="31"/>
  <c r="L19" i="31"/>
  <c r="K19" i="31"/>
  <c r="J19" i="31"/>
  <c r="P19" i="31" s="1"/>
  <c r="C19" i="31"/>
  <c r="R19" i="31" s="1"/>
  <c r="O18" i="31"/>
  <c r="N18" i="31"/>
  <c r="M18" i="31"/>
  <c r="L18" i="31"/>
  <c r="K18" i="31"/>
  <c r="J18" i="31"/>
  <c r="P18" i="31" s="1"/>
  <c r="C18" i="31"/>
  <c r="R18" i="31" s="1"/>
  <c r="O17" i="31"/>
  <c r="N17" i="31"/>
  <c r="M17" i="31"/>
  <c r="L17" i="31"/>
  <c r="K17" i="31"/>
  <c r="J17" i="31"/>
  <c r="P17" i="31" s="1"/>
  <c r="C17" i="31"/>
  <c r="R17" i="31" s="1"/>
  <c r="O16" i="31"/>
  <c r="N16" i="31"/>
  <c r="M16" i="31"/>
  <c r="L16" i="31"/>
  <c r="K16" i="31"/>
  <c r="J16" i="31"/>
  <c r="P16" i="31" s="1"/>
  <c r="C16" i="31"/>
  <c r="R16" i="31" s="1"/>
  <c r="O15" i="31"/>
  <c r="N15" i="31"/>
  <c r="M15" i="31"/>
  <c r="L15" i="31"/>
  <c r="K15" i="31"/>
  <c r="J15" i="31"/>
  <c r="P15" i="31" s="1"/>
  <c r="C15" i="31"/>
  <c r="R15" i="31" s="1"/>
  <c r="O14" i="31"/>
  <c r="N14" i="31"/>
  <c r="M14" i="31"/>
  <c r="L14" i="31"/>
  <c r="K14" i="31"/>
  <c r="J14" i="31"/>
  <c r="P14" i="31" s="1"/>
  <c r="C14" i="31"/>
  <c r="R14" i="31" s="1"/>
  <c r="O13" i="31"/>
  <c r="N13" i="31"/>
  <c r="M13" i="31"/>
  <c r="L13" i="31"/>
  <c r="K13" i="31"/>
  <c r="J13" i="31"/>
  <c r="P13" i="31" s="1"/>
  <c r="C13" i="31"/>
  <c r="R13" i="31" s="1"/>
  <c r="O12" i="31"/>
  <c r="N12" i="31"/>
  <c r="M12" i="31"/>
  <c r="L12" i="31"/>
  <c r="K12" i="31"/>
  <c r="J12" i="31"/>
  <c r="P12" i="31" s="1"/>
  <c r="C12" i="31"/>
  <c r="R12" i="31" s="1"/>
  <c r="O11" i="31"/>
  <c r="N11" i="31"/>
  <c r="M11" i="31"/>
  <c r="L11" i="31"/>
  <c r="K11" i="31"/>
  <c r="J11" i="31"/>
  <c r="P11" i="31" s="1"/>
  <c r="C11" i="31"/>
  <c r="R11" i="31" s="1"/>
  <c r="O10" i="31"/>
  <c r="N10" i="31"/>
  <c r="M10" i="31"/>
  <c r="L10" i="31"/>
  <c r="K10" i="31"/>
  <c r="J10" i="31"/>
  <c r="P10" i="31" s="1"/>
  <c r="C10" i="31"/>
  <c r="R10" i="31" s="1"/>
  <c r="O9" i="31"/>
  <c r="N9" i="31"/>
  <c r="M9" i="31"/>
  <c r="L9" i="31"/>
  <c r="K9" i="31"/>
  <c r="J9" i="31"/>
  <c r="P9" i="31" s="1"/>
  <c r="C9" i="31"/>
  <c r="R9" i="31" s="1"/>
  <c r="O8" i="31"/>
  <c r="N8" i="31"/>
  <c r="M8" i="31"/>
  <c r="L8" i="31"/>
  <c r="K8" i="31"/>
  <c r="J8" i="31"/>
  <c r="P8" i="31" s="1"/>
  <c r="C8" i="31"/>
  <c r="R8" i="31" s="1"/>
  <c r="O7" i="31"/>
  <c r="N7" i="31"/>
  <c r="M7" i="31"/>
  <c r="L7" i="31"/>
  <c r="K7" i="31"/>
  <c r="J7" i="31"/>
  <c r="P7" i="31" s="1"/>
  <c r="C7" i="31"/>
  <c r="R7" i="31" s="1"/>
  <c r="O6" i="31"/>
  <c r="N6" i="31"/>
  <c r="M6" i="31"/>
  <c r="L6" i="31"/>
  <c r="K6" i="31"/>
  <c r="J6" i="31"/>
  <c r="P6" i="31" s="1"/>
  <c r="C6" i="31"/>
  <c r="R6" i="31" s="1"/>
  <c r="O5" i="31"/>
  <c r="N5" i="31"/>
  <c r="M5" i="31"/>
  <c r="L5" i="31"/>
  <c r="K5" i="31"/>
  <c r="J5" i="31"/>
  <c r="P5" i="31" s="1"/>
  <c r="C5" i="31"/>
  <c r="R5" i="31" s="1"/>
  <c r="O4" i="31"/>
  <c r="N4" i="31"/>
  <c r="M4" i="31"/>
  <c r="L4" i="31"/>
  <c r="K4" i="31"/>
  <c r="J4" i="31"/>
  <c r="P4" i="31" s="1"/>
  <c r="C4" i="31"/>
  <c r="R4" i="31" s="1"/>
  <c r="O3" i="31"/>
  <c r="O38" i="31" s="1"/>
  <c r="N3" i="31"/>
  <c r="N38" i="31" s="1"/>
  <c r="M3" i="31"/>
  <c r="M38" i="31" s="1"/>
  <c r="L3" i="31"/>
  <c r="L38" i="31" s="1"/>
  <c r="K3" i="31"/>
  <c r="K38" i="31" s="1"/>
  <c r="J3" i="31"/>
  <c r="C3" i="31"/>
  <c r="R3" i="31" s="1"/>
  <c r="R38" i="31" s="1"/>
  <c r="Q38" i="30"/>
  <c r="I38" i="30"/>
  <c r="H38" i="30"/>
  <c r="G38" i="30"/>
  <c r="F38" i="30"/>
  <c r="E38" i="30"/>
  <c r="D38" i="30"/>
  <c r="R37" i="30"/>
  <c r="O37" i="30"/>
  <c r="N37" i="30"/>
  <c r="M37" i="30"/>
  <c r="L37" i="30"/>
  <c r="K37" i="30"/>
  <c r="J37" i="30"/>
  <c r="P37" i="30" s="1"/>
  <c r="R36" i="30"/>
  <c r="O36" i="30"/>
  <c r="N36" i="30"/>
  <c r="M36" i="30"/>
  <c r="L36" i="30"/>
  <c r="K36" i="30"/>
  <c r="J36" i="30"/>
  <c r="P36" i="30" s="1"/>
  <c r="R35" i="30"/>
  <c r="O35" i="30"/>
  <c r="N35" i="30"/>
  <c r="M35" i="30"/>
  <c r="L35" i="30"/>
  <c r="K35" i="30"/>
  <c r="J35" i="30"/>
  <c r="P35" i="30" s="1"/>
  <c r="R34" i="30"/>
  <c r="O34" i="30"/>
  <c r="N34" i="30"/>
  <c r="M34" i="30"/>
  <c r="L34" i="30"/>
  <c r="K34" i="30"/>
  <c r="J34" i="30"/>
  <c r="P34" i="30" s="1"/>
  <c r="O33" i="30"/>
  <c r="N33" i="30"/>
  <c r="M33" i="30"/>
  <c r="L33" i="30"/>
  <c r="K33" i="30"/>
  <c r="J33" i="30"/>
  <c r="P33" i="30" s="1"/>
  <c r="C33" i="30"/>
  <c r="R33" i="30" s="1"/>
  <c r="O32" i="30"/>
  <c r="N32" i="30"/>
  <c r="M32" i="30"/>
  <c r="L32" i="30"/>
  <c r="K32" i="30"/>
  <c r="J32" i="30"/>
  <c r="P32" i="30" s="1"/>
  <c r="C32" i="30"/>
  <c r="R32" i="30" s="1"/>
  <c r="O31" i="30"/>
  <c r="N31" i="30"/>
  <c r="M31" i="30"/>
  <c r="L31" i="30"/>
  <c r="K31" i="30"/>
  <c r="J31" i="30"/>
  <c r="P31" i="30" s="1"/>
  <c r="C31" i="30"/>
  <c r="R31" i="30" s="1"/>
  <c r="O30" i="30"/>
  <c r="N30" i="30"/>
  <c r="M30" i="30"/>
  <c r="L30" i="30"/>
  <c r="K30" i="30"/>
  <c r="J30" i="30"/>
  <c r="P30" i="30" s="1"/>
  <c r="C30" i="30"/>
  <c r="R30" i="30" s="1"/>
  <c r="O29" i="30"/>
  <c r="N29" i="30"/>
  <c r="M29" i="30"/>
  <c r="L29" i="30"/>
  <c r="K29" i="30"/>
  <c r="J29" i="30"/>
  <c r="P29" i="30" s="1"/>
  <c r="C29" i="30"/>
  <c r="R29" i="30" s="1"/>
  <c r="O28" i="30"/>
  <c r="N28" i="30"/>
  <c r="M28" i="30"/>
  <c r="L28" i="30"/>
  <c r="K28" i="30"/>
  <c r="J28" i="30"/>
  <c r="P28" i="30" s="1"/>
  <c r="C28" i="30"/>
  <c r="R28" i="30" s="1"/>
  <c r="O27" i="30"/>
  <c r="N27" i="30"/>
  <c r="M27" i="30"/>
  <c r="L27" i="30"/>
  <c r="K27" i="30"/>
  <c r="J27" i="30"/>
  <c r="P27" i="30" s="1"/>
  <c r="C27" i="30"/>
  <c r="R27" i="30" s="1"/>
  <c r="O26" i="30"/>
  <c r="N26" i="30"/>
  <c r="M26" i="30"/>
  <c r="L26" i="30"/>
  <c r="K26" i="30"/>
  <c r="J26" i="30"/>
  <c r="P26" i="30" s="1"/>
  <c r="C26" i="30"/>
  <c r="R26" i="30" s="1"/>
  <c r="O25" i="30"/>
  <c r="N25" i="30"/>
  <c r="M25" i="30"/>
  <c r="L25" i="30"/>
  <c r="K25" i="30"/>
  <c r="J25" i="30"/>
  <c r="P25" i="30" s="1"/>
  <c r="C25" i="30"/>
  <c r="R25" i="30" s="1"/>
  <c r="O24" i="30"/>
  <c r="N24" i="30"/>
  <c r="M24" i="30"/>
  <c r="L24" i="30"/>
  <c r="K24" i="30"/>
  <c r="J24" i="30"/>
  <c r="P24" i="30" s="1"/>
  <c r="C24" i="30"/>
  <c r="R24" i="30" s="1"/>
  <c r="O23" i="30"/>
  <c r="N23" i="30"/>
  <c r="M23" i="30"/>
  <c r="L23" i="30"/>
  <c r="K23" i="30"/>
  <c r="J23" i="30"/>
  <c r="P23" i="30" s="1"/>
  <c r="C23" i="30"/>
  <c r="R23" i="30" s="1"/>
  <c r="O22" i="30"/>
  <c r="N22" i="30"/>
  <c r="M22" i="30"/>
  <c r="L22" i="30"/>
  <c r="K22" i="30"/>
  <c r="J22" i="30"/>
  <c r="P22" i="30" s="1"/>
  <c r="C22" i="30"/>
  <c r="R22" i="30" s="1"/>
  <c r="O21" i="30"/>
  <c r="N21" i="30"/>
  <c r="M21" i="30"/>
  <c r="L21" i="30"/>
  <c r="K21" i="30"/>
  <c r="J21" i="30"/>
  <c r="P21" i="30" s="1"/>
  <c r="C21" i="30"/>
  <c r="R21" i="30" s="1"/>
  <c r="O20" i="30"/>
  <c r="N20" i="30"/>
  <c r="M20" i="30"/>
  <c r="L20" i="30"/>
  <c r="K20" i="30"/>
  <c r="J20" i="30"/>
  <c r="P20" i="30" s="1"/>
  <c r="C20" i="30"/>
  <c r="R20" i="30" s="1"/>
  <c r="O19" i="30"/>
  <c r="N19" i="30"/>
  <c r="M19" i="30"/>
  <c r="L19" i="30"/>
  <c r="K19" i="30"/>
  <c r="J19" i="30"/>
  <c r="P19" i="30" s="1"/>
  <c r="C19" i="30"/>
  <c r="R19" i="30" s="1"/>
  <c r="O18" i="30"/>
  <c r="N18" i="30"/>
  <c r="M18" i="30"/>
  <c r="L18" i="30"/>
  <c r="K18" i="30"/>
  <c r="J18" i="30"/>
  <c r="P18" i="30" s="1"/>
  <c r="C18" i="30"/>
  <c r="R18" i="30" s="1"/>
  <c r="O17" i="30"/>
  <c r="N17" i="30"/>
  <c r="M17" i="30"/>
  <c r="L17" i="30"/>
  <c r="K17" i="30"/>
  <c r="J17" i="30"/>
  <c r="P17" i="30" s="1"/>
  <c r="C17" i="30"/>
  <c r="R17" i="30" s="1"/>
  <c r="O16" i="30"/>
  <c r="N16" i="30"/>
  <c r="M16" i="30"/>
  <c r="L16" i="30"/>
  <c r="K16" i="30"/>
  <c r="J16" i="30"/>
  <c r="P16" i="30" s="1"/>
  <c r="C16" i="30"/>
  <c r="R16" i="30" s="1"/>
  <c r="O15" i="30"/>
  <c r="N15" i="30"/>
  <c r="M15" i="30"/>
  <c r="L15" i="30"/>
  <c r="K15" i="30"/>
  <c r="J15" i="30"/>
  <c r="P15" i="30" s="1"/>
  <c r="C15" i="30"/>
  <c r="R15" i="30" s="1"/>
  <c r="O14" i="30"/>
  <c r="N14" i="30"/>
  <c r="M14" i="30"/>
  <c r="L14" i="30"/>
  <c r="K14" i="30"/>
  <c r="J14" i="30"/>
  <c r="P14" i="30" s="1"/>
  <c r="C14" i="30"/>
  <c r="R14" i="30" s="1"/>
  <c r="O13" i="30"/>
  <c r="N13" i="30"/>
  <c r="M13" i="30"/>
  <c r="L13" i="30"/>
  <c r="K13" i="30"/>
  <c r="J13" i="30"/>
  <c r="P13" i="30" s="1"/>
  <c r="C13" i="30"/>
  <c r="R13" i="30" s="1"/>
  <c r="O12" i="30"/>
  <c r="N12" i="30"/>
  <c r="M12" i="30"/>
  <c r="L12" i="30"/>
  <c r="K12" i="30"/>
  <c r="J12" i="30"/>
  <c r="P12" i="30" s="1"/>
  <c r="C12" i="30"/>
  <c r="R12" i="30" s="1"/>
  <c r="O11" i="30"/>
  <c r="N11" i="30"/>
  <c r="M11" i="30"/>
  <c r="L11" i="30"/>
  <c r="K11" i="30"/>
  <c r="J11" i="30"/>
  <c r="P11" i="30" s="1"/>
  <c r="C11" i="30"/>
  <c r="R11" i="30" s="1"/>
  <c r="O10" i="30"/>
  <c r="N10" i="30"/>
  <c r="M10" i="30"/>
  <c r="L10" i="30"/>
  <c r="K10" i="30"/>
  <c r="J10" i="30"/>
  <c r="P10" i="30" s="1"/>
  <c r="C10" i="30"/>
  <c r="R10" i="30" s="1"/>
  <c r="O9" i="30"/>
  <c r="N9" i="30"/>
  <c r="M9" i="30"/>
  <c r="L9" i="30"/>
  <c r="K9" i="30"/>
  <c r="J9" i="30"/>
  <c r="P9" i="30" s="1"/>
  <c r="C9" i="30"/>
  <c r="R9" i="30" s="1"/>
  <c r="O8" i="30"/>
  <c r="N8" i="30"/>
  <c r="M8" i="30"/>
  <c r="L8" i="30"/>
  <c r="K8" i="30"/>
  <c r="J8" i="30"/>
  <c r="P8" i="30" s="1"/>
  <c r="C8" i="30"/>
  <c r="R8" i="30" s="1"/>
  <c r="O7" i="30"/>
  <c r="N7" i="30"/>
  <c r="M7" i="30"/>
  <c r="L7" i="30"/>
  <c r="K7" i="30"/>
  <c r="J7" i="30"/>
  <c r="P7" i="30" s="1"/>
  <c r="C7" i="30"/>
  <c r="R7" i="30" s="1"/>
  <c r="O6" i="30"/>
  <c r="N6" i="30"/>
  <c r="M6" i="30"/>
  <c r="L6" i="30"/>
  <c r="K6" i="30"/>
  <c r="J6" i="30"/>
  <c r="P6" i="30" s="1"/>
  <c r="C6" i="30"/>
  <c r="R6" i="30" s="1"/>
  <c r="O5" i="30"/>
  <c r="N5" i="30"/>
  <c r="M5" i="30"/>
  <c r="L5" i="30"/>
  <c r="K5" i="30"/>
  <c r="J5" i="30"/>
  <c r="P5" i="30" s="1"/>
  <c r="C5" i="30"/>
  <c r="R5" i="30" s="1"/>
  <c r="O4" i="30"/>
  <c r="N4" i="30"/>
  <c r="M4" i="30"/>
  <c r="L4" i="30"/>
  <c r="K4" i="30"/>
  <c r="J4" i="30"/>
  <c r="P4" i="30" s="1"/>
  <c r="C4" i="30"/>
  <c r="R4" i="30" s="1"/>
  <c r="O3" i="30"/>
  <c r="O38" i="30" s="1"/>
  <c r="N3" i="30"/>
  <c r="N38" i="30" s="1"/>
  <c r="M3" i="30"/>
  <c r="M38" i="30" s="1"/>
  <c r="L3" i="30"/>
  <c r="L38" i="30" s="1"/>
  <c r="K3" i="30"/>
  <c r="K38" i="30" s="1"/>
  <c r="J3" i="30"/>
  <c r="C3" i="30"/>
  <c r="R3" i="30" s="1"/>
  <c r="R38" i="30" s="1"/>
  <c r="Q38" i="29"/>
  <c r="I38" i="29"/>
  <c r="H38" i="29"/>
  <c r="G38" i="29"/>
  <c r="F38" i="29"/>
  <c r="E38" i="29"/>
  <c r="D38" i="29"/>
  <c r="R37" i="29"/>
  <c r="O37" i="29"/>
  <c r="N37" i="29"/>
  <c r="M37" i="29"/>
  <c r="L37" i="29"/>
  <c r="K37" i="29"/>
  <c r="J37" i="29"/>
  <c r="P37" i="29" s="1"/>
  <c r="R36" i="29"/>
  <c r="O36" i="29"/>
  <c r="N36" i="29"/>
  <c r="M36" i="29"/>
  <c r="L36" i="29"/>
  <c r="K36" i="29"/>
  <c r="J36" i="29"/>
  <c r="P36" i="29" s="1"/>
  <c r="R35" i="29"/>
  <c r="O35" i="29"/>
  <c r="N35" i="29"/>
  <c r="M35" i="29"/>
  <c r="L35" i="29"/>
  <c r="K35" i="29"/>
  <c r="J35" i="29"/>
  <c r="P35" i="29" s="1"/>
  <c r="R34" i="29"/>
  <c r="O34" i="29"/>
  <c r="N34" i="29"/>
  <c r="M34" i="29"/>
  <c r="L34" i="29"/>
  <c r="K34" i="29"/>
  <c r="J34" i="29"/>
  <c r="P34" i="29" s="1"/>
  <c r="O33" i="29"/>
  <c r="N33" i="29"/>
  <c r="M33" i="29"/>
  <c r="L33" i="29"/>
  <c r="K33" i="29"/>
  <c r="J33" i="29"/>
  <c r="P33" i="29" s="1"/>
  <c r="C33" i="29"/>
  <c r="R33" i="29" s="1"/>
  <c r="O32" i="29"/>
  <c r="N32" i="29"/>
  <c r="M32" i="29"/>
  <c r="L32" i="29"/>
  <c r="K32" i="29"/>
  <c r="J32" i="29"/>
  <c r="P32" i="29" s="1"/>
  <c r="C32" i="29"/>
  <c r="R32" i="29" s="1"/>
  <c r="O31" i="29"/>
  <c r="N31" i="29"/>
  <c r="M31" i="29"/>
  <c r="L31" i="29"/>
  <c r="K31" i="29"/>
  <c r="J31" i="29"/>
  <c r="P31" i="29" s="1"/>
  <c r="C31" i="29"/>
  <c r="R31" i="29" s="1"/>
  <c r="O30" i="29"/>
  <c r="N30" i="29"/>
  <c r="M30" i="29"/>
  <c r="L30" i="29"/>
  <c r="K30" i="29"/>
  <c r="J30" i="29"/>
  <c r="P30" i="29" s="1"/>
  <c r="C30" i="29"/>
  <c r="R30" i="29" s="1"/>
  <c r="O29" i="29"/>
  <c r="N29" i="29"/>
  <c r="M29" i="29"/>
  <c r="L29" i="29"/>
  <c r="K29" i="29"/>
  <c r="J29" i="29"/>
  <c r="P29" i="29" s="1"/>
  <c r="C29" i="29"/>
  <c r="R29" i="29" s="1"/>
  <c r="O28" i="29"/>
  <c r="N28" i="29"/>
  <c r="M28" i="29"/>
  <c r="L28" i="29"/>
  <c r="K28" i="29"/>
  <c r="J28" i="29"/>
  <c r="P28" i="29" s="1"/>
  <c r="C28" i="29"/>
  <c r="R28" i="29" s="1"/>
  <c r="O27" i="29"/>
  <c r="N27" i="29"/>
  <c r="M27" i="29"/>
  <c r="L27" i="29"/>
  <c r="K27" i="29"/>
  <c r="J27" i="29"/>
  <c r="P27" i="29" s="1"/>
  <c r="C27" i="29"/>
  <c r="R27" i="29" s="1"/>
  <c r="O26" i="29"/>
  <c r="N26" i="29"/>
  <c r="M26" i="29"/>
  <c r="L26" i="29"/>
  <c r="K26" i="29"/>
  <c r="J26" i="29"/>
  <c r="P26" i="29" s="1"/>
  <c r="C26" i="29"/>
  <c r="R26" i="29" s="1"/>
  <c r="O25" i="29"/>
  <c r="N25" i="29"/>
  <c r="M25" i="29"/>
  <c r="L25" i="29"/>
  <c r="K25" i="29"/>
  <c r="J25" i="29"/>
  <c r="P25" i="29" s="1"/>
  <c r="C25" i="29"/>
  <c r="R25" i="29" s="1"/>
  <c r="O24" i="29"/>
  <c r="N24" i="29"/>
  <c r="M24" i="29"/>
  <c r="L24" i="29"/>
  <c r="K24" i="29"/>
  <c r="J24" i="29"/>
  <c r="P24" i="29" s="1"/>
  <c r="C24" i="29"/>
  <c r="R24" i="29" s="1"/>
  <c r="O23" i="29"/>
  <c r="N23" i="29"/>
  <c r="M23" i="29"/>
  <c r="L23" i="29"/>
  <c r="K23" i="29"/>
  <c r="J23" i="29"/>
  <c r="P23" i="29" s="1"/>
  <c r="C23" i="29"/>
  <c r="R23" i="29" s="1"/>
  <c r="O22" i="29"/>
  <c r="N22" i="29"/>
  <c r="M22" i="29"/>
  <c r="L22" i="29"/>
  <c r="K22" i="29"/>
  <c r="J22" i="29"/>
  <c r="P22" i="29" s="1"/>
  <c r="C22" i="29"/>
  <c r="R22" i="29" s="1"/>
  <c r="O21" i="29"/>
  <c r="N21" i="29"/>
  <c r="M21" i="29"/>
  <c r="L21" i="29"/>
  <c r="K21" i="29"/>
  <c r="J21" i="29"/>
  <c r="P21" i="29" s="1"/>
  <c r="C21" i="29"/>
  <c r="R21" i="29" s="1"/>
  <c r="O20" i="29"/>
  <c r="N20" i="29"/>
  <c r="M20" i="29"/>
  <c r="L20" i="29"/>
  <c r="K20" i="29"/>
  <c r="J20" i="29"/>
  <c r="P20" i="29" s="1"/>
  <c r="C20" i="29"/>
  <c r="R20" i="29" s="1"/>
  <c r="O19" i="29"/>
  <c r="N19" i="29"/>
  <c r="M19" i="29"/>
  <c r="L19" i="29"/>
  <c r="K19" i="29"/>
  <c r="J19" i="29"/>
  <c r="P19" i="29" s="1"/>
  <c r="C19" i="29"/>
  <c r="R19" i="29" s="1"/>
  <c r="O18" i="29"/>
  <c r="N18" i="29"/>
  <c r="M18" i="29"/>
  <c r="L18" i="29"/>
  <c r="K18" i="29"/>
  <c r="J18" i="29"/>
  <c r="P18" i="29" s="1"/>
  <c r="C18" i="29"/>
  <c r="R18" i="29" s="1"/>
  <c r="O17" i="29"/>
  <c r="N17" i="29"/>
  <c r="M17" i="29"/>
  <c r="L17" i="29"/>
  <c r="K17" i="29"/>
  <c r="J17" i="29"/>
  <c r="P17" i="29" s="1"/>
  <c r="C17" i="29"/>
  <c r="R17" i="29" s="1"/>
  <c r="O16" i="29"/>
  <c r="N16" i="29"/>
  <c r="M16" i="29"/>
  <c r="L16" i="29"/>
  <c r="K16" i="29"/>
  <c r="J16" i="29"/>
  <c r="P16" i="29" s="1"/>
  <c r="C16" i="29"/>
  <c r="R16" i="29" s="1"/>
  <c r="O15" i="29"/>
  <c r="N15" i="29"/>
  <c r="M15" i="29"/>
  <c r="L15" i="29"/>
  <c r="K15" i="29"/>
  <c r="J15" i="29"/>
  <c r="P15" i="29" s="1"/>
  <c r="C15" i="29"/>
  <c r="R15" i="29" s="1"/>
  <c r="O14" i="29"/>
  <c r="N14" i="29"/>
  <c r="M14" i="29"/>
  <c r="L14" i="29"/>
  <c r="K14" i="29"/>
  <c r="J14" i="29"/>
  <c r="P14" i="29" s="1"/>
  <c r="C14" i="29"/>
  <c r="R14" i="29" s="1"/>
  <c r="O13" i="29"/>
  <c r="N13" i="29"/>
  <c r="M13" i="29"/>
  <c r="L13" i="29"/>
  <c r="K13" i="29"/>
  <c r="J13" i="29"/>
  <c r="P13" i="29" s="1"/>
  <c r="C13" i="29"/>
  <c r="R13" i="29" s="1"/>
  <c r="O12" i="29"/>
  <c r="N12" i="29"/>
  <c r="M12" i="29"/>
  <c r="L12" i="29"/>
  <c r="K12" i="29"/>
  <c r="J12" i="29"/>
  <c r="P12" i="29" s="1"/>
  <c r="C12" i="29"/>
  <c r="R12" i="29" s="1"/>
  <c r="O11" i="29"/>
  <c r="N11" i="29"/>
  <c r="M11" i="29"/>
  <c r="L11" i="29"/>
  <c r="K11" i="29"/>
  <c r="J11" i="29"/>
  <c r="P11" i="29" s="1"/>
  <c r="C11" i="29"/>
  <c r="R11" i="29" s="1"/>
  <c r="O10" i="29"/>
  <c r="N10" i="29"/>
  <c r="M10" i="29"/>
  <c r="L10" i="29"/>
  <c r="K10" i="29"/>
  <c r="J10" i="29"/>
  <c r="P10" i="29" s="1"/>
  <c r="C10" i="29"/>
  <c r="R10" i="29" s="1"/>
  <c r="O9" i="29"/>
  <c r="N9" i="29"/>
  <c r="M9" i="29"/>
  <c r="L9" i="29"/>
  <c r="K9" i="29"/>
  <c r="J9" i="29"/>
  <c r="P9" i="29" s="1"/>
  <c r="C9" i="29"/>
  <c r="R9" i="29" s="1"/>
  <c r="O8" i="29"/>
  <c r="N8" i="29"/>
  <c r="M8" i="29"/>
  <c r="L8" i="29"/>
  <c r="K8" i="29"/>
  <c r="J8" i="29"/>
  <c r="P8" i="29" s="1"/>
  <c r="C8" i="29"/>
  <c r="R8" i="29" s="1"/>
  <c r="O7" i="29"/>
  <c r="N7" i="29"/>
  <c r="M7" i="29"/>
  <c r="L7" i="29"/>
  <c r="K7" i="29"/>
  <c r="J7" i="29"/>
  <c r="P7" i="29" s="1"/>
  <c r="C7" i="29"/>
  <c r="R7" i="29" s="1"/>
  <c r="O6" i="29"/>
  <c r="N6" i="29"/>
  <c r="M6" i="29"/>
  <c r="L6" i="29"/>
  <c r="K6" i="29"/>
  <c r="J6" i="29"/>
  <c r="P6" i="29" s="1"/>
  <c r="C6" i="29"/>
  <c r="R6" i="29" s="1"/>
  <c r="O5" i="29"/>
  <c r="N5" i="29"/>
  <c r="M5" i="29"/>
  <c r="L5" i="29"/>
  <c r="K5" i="29"/>
  <c r="J5" i="29"/>
  <c r="P5" i="29" s="1"/>
  <c r="C5" i="29"/>
  <c r="R5" i="29" s="1"/>
  <c r="O4" i="29"/>
  <c r="N4" i="29"/>
  <c r="M4" i="29"/>
  <c r="L4" i="29"/>
  <c r="K4" i="29"/>
  <c r="J4" i="29"/>
  <c r="P4" i="29" s="1"/>
  <c r="C4" i="29"/>
  <c r="R4" i="29" s="1"/>
  <c r="O3" i="29"/>
  <c r="O38" i="29" s="1"/>
  <c r="N3" i="29"/>
  <c r="N38" i="29" s="1"/>
  <c r="M3" i="29"/>
  <c r="M38" i="29" s="1"/>
  <c r="L3" i="29"/>
  <c r="L38" i="29" s="1"/>
  <c r="K3" i="29"/>
  <c r="K38" i="29" s="1"/>
  <c r="J3" i="29"/>
  <c r="C3" i="29"/>
  <c r="R3" i="29" s="1"/>
  <c r="R38" i="29" s="1"/>
  <c r="Q38" i="28"/>
  <c r="I38" i="28"/>
  <c r="H38" i="28"/>
  <c r="G38" i="28"/>
  <c r="F38" i="28"/>
  <c r="E38" i="28"/>
  <c r="D38" i="28"/>
  <c r="R37" i="28"/>
  <c r="O37" i="28"/>
  <c r="N37" i="28"/>
  <c r="M37" i="28"/>
  <c r="L37" i="28"/>
  <c r="K37" i="28"/>
  <c r="J37" i="28"/>
  <c r="P37" i="28" s="1"/>
  <c r="R36" i="28"/>
  <c r="O36" i="28"/>
  <c r="N36" i="28"/>
  <c r="M36" i="28"/>
  <c r="L36" i="28"/>
  <c r="K36" i="28"/>
  <c r="J36" i="28"/>
  <c r="P36" i="28" s="1"/>
  <c r="R35" i="28"/>
  <c r="O35" i="28"/>
  <c r="N35" i="28"/>
  <c r="M35" i="28"/>
  <c r="L35" i="28"/>
  <c r="K35" i="28"/>
  <c r="J35" i="28"/>
  <c r="P35" i="28" s="1"/>
  <c r="R34" i="28"/>
  <c r="O34" i="28"/>
  <c r="N34" i="28"/>
  <c r="M34" i="28"/>
  <c r="L34" i="28"/>
  <c r="K34" i="28"/>
  <c r="J34" i="28"/>
  <c r="P34" i="28" s="1"/>
  <c r="O33" i="28"/>
  <c r="N33" i="28"/>
  <c r="M33" i="28"/>
  <c r="L33" i="28"/>
  <c r="K33" i="28"/>
  <c r="J33" i="28"/>
  <c r="P33" i="28" s="1"/>
  <c r="C33" i="28"/>
  <c r="R33" i="28" s="1"/>
  <c r="O32" i="28"/>
  <c r="N32" i="28"/>
  <c r="M32" i="28"/>
  <c r="L32" i="28"/>
  <c r="K32" i="28"/>
  <c r="J32" i="28"/>
  <c r="P32" i="28" s="1"/>
  <c r="C32" i="28"/>
  <c r="R32" i="28" s="1"/>
  <c r="O31" i="28"/>
  <c r="N31" i="28"/>
  <c r="M31" i="28"/>
  <c r="L31" i="28"/>
  <c r="K31" i="28"/>
  <c r="J31" i="28"/>
  <c r="P31" i="28" s="1"/>
  <c r="C31" i="28"/>
  <c r="R31" i="28" s="1"/>
  <c r="O30" i="28"/>
  <c r="N30" i="28"/>
  <c r="M30" i="28"/>
  <c r="L30" i="28"/>
  <c r="K30" i="28"/>
  <c r="J30" i="28"/>
  <c r="P30" i="28" s="1"/>
  <c r="C30" i="28"/>
  <c r="R30" i="28" s="1"/>
  <c r="O29" i="28"/>
  <c r="N29" i="28"/>
  <c r="M29" i="28"/>
  <c r="L29" i="28"/>
  <c r="K29" i="28"/>
  <c r="J29" i="28"/>
  <c r="P29" i="28" s="1"/>
  <c r="C29" i="28"/>
  <c r="R29" i="28" s="1"/>
  <c r="O28" i="28"/>
  <c r="N28" i="28"/>
  <c r="M28" i="28"/>
  <c r="L28" i="28"/>
  <c r="K28" i="28"/>
  <c r="J28" i="28"/>
  <c r="P28" i="28" s="1"/>
  <c r="C28" i="28"/>
  <c r="R28" i="28" s="1"/>
  <c r="O27" i="28"/>
  <c r="N27" i="28"/>
  <c r="M27" i="28"/>
  <c r="L27" i="28"/>
  <c r="K27" i="28"/>
  <c r="J27" i="28"/>
  <c r="P27" i="28" s="1"/>
  <c r="C27" i="28"/>
  <c r="R27" i="28" s="1"/>
  <c r="O26" i="28"/>
  <c r="N26" i="28"/>
  <c r="M26" i="28"/>
  <c r="L26" i="28"/>
  <c r="K26" i="28"/>
  <c r="J26" i="28"/>
  <c r="P26" i="28" s="1"/>
  <c r="C26" i="28"/>
  <c r="R26" i="28" s="1"/>
  <c r="O25" i="28"/>
  <c r="N25" i="28"/>
  <c r="M25" i="28"/>
  <c r="L25" i="28"/>
  <c r="K25" i="28"/>
  <c r="J25" i="28"/>
  <c r="P25" i="28" s="1"/>
  <c r="C25" i="28"/>
  <c r="R25" i="28" s="1"/>
  <c r="O24" i="28"/>
  <c r="N24" i="28"/>
  <c r="M24" i="28"/>
  <c r="L24" i="28"/>
  <c r="K24" i="28"/>
  <c r="J24" i="28"/>
  <c r="P24" i="28" s="1"/>
  <c r="C24" i="28"/>
  <c r="R24" i="28" s="1"/>
  <c r="O23" i="28"/>
  <c r="N23" i="28"/>
  <c r="M23" i="28"/>
  <c r="L23" i="28"/>
  <c r="K23" i="28"/>
  <c r="J23" i="28"/>
  <c r="P23" i="28" s="1"/>
  <c r="C23" i="28"/>
  <c r="R23" i="28" s="1"/>
  <c r="O22" i="28"/>
  <c r="N22" i="28"/>
  <c r="M22" i="28"/>
  <c r="L22" i="28"/>
  <c r="K22" i="28"/>
  <c r="J22" i="28"/>
  <c r="P22" i="28" s="1"/>
  <c r="C22" i="28"/>
  <c r="R22" i="28" s="1"/>
  <c r="O21" i="28"/>
  <c r="N21" i="28"/>
  <c r="M21" i="28"/>
  <c r="L21" i="28"/>
  <c r="K21" i="28"/>
  <c r="J21" i="28"/>
  <c r="P21" i="28" s="1"/>
  <c r="C21" i="28"/>
  <c r="R21" i="28" s="1"/>
  <c r="O20" i="28"/>
  <c r="N20" i="28"/>
  <c r="M20" i="28"/>
  <c r="L20" i="28"/>
  <c r="K20" i="28"/>
  <c r="J20" i="28"/>
  <c r="P20" i="28" s="1"/>
  <c r="C20" i="28"/>
  <c r="R20" i="28" s="1"/>
  <c r="O19" i="28"/>
  <c r="N19" i="28"/>
  <c r="M19" i="28"/>
  <c r="L19" i="28"/>
  <c r="K19" i="28"/>
  <c r="J19" i="28"/>
  <c r="P19" i="28" s="1"/>
  <c r="C19" i="28"/>
  <c r="R19" i="28" s="1"/>
  <c r="O18" i="28"/>
  <c r="N18" i="28"/>
  <c r="M18" i="28"/>
  <c r="L18" i="28"/>
  <c r="K18" i="28"/>
  <c r="J18" i="28"/>
  <c r="P18" i="28" s="1"/>
  <c r="C18" i="28"/>
  <c r="R18" i="28" s="1"/>
  <c r="O17" i="28"/>
  <c r="N17" i="28"/>
  <c r="M17" i="28"/>
  <c r="L17" i="28"/>
  <c r="K17" i="28"/>
  <c r="J17" i="28"/>
  <c r="P17" i="28" s="1"/>
  <c r="C17" i="28"/>
  <c r="R17" i="28" s="1"/>
  <c r="O16" i="28"/>
  <c r="N16" i="28"/>
  <c r="M16" i="28"/>
  <c r="L16" i="28"/>
  <c r="K16" i="28"/>
  <c r="J16" i="28"/>
  <c r="P16" i="28" s="1"/>
  <c r="C16" i="28"/>
  <c r="R16" i="28" s="1"/>
  <c r="O15" i="28"/>
  <c r="N15" i="28"/>
  <c r="M15" i="28"/>
  <c r="L15" i="28"/>
  <c r="K15" i="28"/>
  <c r="J15" i="28"/>
  <c r="P15" i="28" s="1"/>
  <c r="C15" i="28"/>
  <c r="R15" i="28" s="1"/>
  <c r="O14" i="28"/>
  <c r="N14" i="28"/>
  <c r="M14" i="28"/>
  <c r="L14" i="28"/>
  <c r="K14" i="28"/>
  <c r="J14" i="28"/>
  <c r="P14" i="28" s="1"/>
  <c r="C14" i="28"/>
  <c r="R14" i="28" s="1"/>
  <c r="O13" i="28"/>
  <c r="N13" i="28"/>
  <c r="M13" i="28"/>
  <c r="L13" i="28"/>
  <c r="K13" i="28"/>
  <c r="J13" i="28"/>
  <c r="P13" i="28" s="1"/>
  <c r="C13" i="28"/>
  <c r="R13" i="28" s="1"/>
  <c r="O12" i="28"/>
  <c r="N12" i="28"/>
  <c r="M12" i="28"/>
  <c r="L12" i="28"/>
  <c r="K12" i="28"/>
  <c r="J12" i="28"/>
  <c r="P12" i="28" s="1"/>
  <c r="C12" i="28"/>
  <c r="R12" i="28" s="1"/>
  <c r="O11" i="28"/>
  <c r="N11" i="28"/>
  <c r="M11" i="28"/>
  <c r="L11" i="28"/>
  <c r="K11" i="28"/>
  <c r="J11" i="28"/>
  <c r="P11" i="28" s="1"/>
  <c r="C11" i="28"/>
  <c r="R11" i="28" s="1"/>
  <c r="O10" i="28"/>
  <c r="N10" i="28"/>
  <c r="M10" i="28"/>
  <c r="L10" i="28"/>
  <c r="K10" i="28"/>
  <c r="J10" i="28"/>
  <c r="P10" i="28" s="1"/>
  <c r="C10" i="28"/>
  <c r="R10" i="28" s="1"/>
  <c r="O9" i="28"/>
  <c r="N9" i="28"/>
  <c r="M9" i="28"/>
  <c r="L9" i="28"/>
  <c r="K9" i="28"/>
  <c r="J9" i="28"/>
  <c r="P9" i="28" s="1"/>
  <c r="C9" i="28"/>
  <c r="R9" i="28" s="1"/>
  <c r="O8" i="28"/>
  <c r="N8" i="28"/>
  <c r="M8" i="28"/>
  <c r="L8" i="28"/>
  <c r="K8" i="28"/>
  <c r="J8" i="28"/>
  <c r="P8" i="28" s="1"/>
  <c r="C8" i="28"/>
  <c r="R8" i="28" s="1"/>
  <c r="O7" i="28"/>
  <c r="N7" i="28"/>
  <c r="M7" i="28"/>
  <c r="L7" i="28"/>
  <c r="K7" i="28"/>
  <c r="J7" i="28"/>
  <c r="P7" i="28" s="1"/>
  <c r="C7" i="28"/>
  <c r="R7" i="28" s="1"/>
  <c r="O6" i="28"/>
  <c r="N6" i="28"/>
  <c r="M6" i="28"/>
  <c r="L6" i="28"/>
  <c r="K6" i="28"/>
  <c r="J6" i="28"/>
  <c r="P6" i="28" s="1"/>
  <c r="C6" i="28"/>
  <c r="R6" i="28" s="1"/>
  <c r="O5" i="28"/>
  <c r="N5" i="28"/>
  <c r="M5" i="28"/>
  <c r="L5" i="28"/>
  <c r="K5" i="28"/>
  <c r="J5" i="28"/>
  <c r="P5" i="28" s="1"/>
  <c r="C5" i="28"/>
  <c r="R5" i="28" s="1"/>
  <c r="O4" i="28"/>
  <c r="N4" i="28"/>
  <c r="M4" i="28"/>
  <c r="L4" i="28"/>
  <c r="K4" i="28"/>
  <c r="J4" i="28"/>
  <c r="P4" i="28" s="1"/>
  <c r="C4" i="28"/>
  <c r="R4" i="28" s="1"/>
  <c r="O3" i="28"/>
  <c r="O38" i="28" s="1"/>
  <c r="N3" i="28"/>
  <c r="N38" i="28" s="1"/>
  <c r="M3" i="28"/>
  <c r="M38" i="28" s="1"/>
  <c r="L3" i="28"/>
  <c r="L38" i="28" s="1"/>
  <c r="K3" i="28"/>
  <c r="K38" i="28" s="1"/>
  <c r="J3" i="28"/>
  <c r="C3" i="28"/>
  <c r="R3" i="28" s="1"/>
  <c r="R38" i="28" s="1"/>
  <c r="R35" i="26"/>
  <c r="R36" i="26"/>
  <c r="R37" i="26"/>
  <c r="C4" i="26"/>
  <c r="R4" i="26" s="1"/>
  <c r="C5" i="26"/>
  <c r="R5" i="26" s="1"/>
  <c r="C6" i="26"/>
  <c r="R6" i="26" s="1"/>
  <c r="C7" i="26"/>
  <c r="R7" i="26" s="1"/>
  <c r="C8" i="26"/>
  <c r="R8" i="26" s="1"/>
  <c r="C9" i="26"/>
  <c r="R9" i="26" s="1"/>
  <c r="C10" i="26"/>
  <c r="R10" i="26" s="1"/>
  <c r="C11" i="26"/>
  <c r="R11" i="26" s="1"/>
  <c r="C12" i="26"/>
  <c r="R12" i="26" s="1"/>
  <c r="C13" i="26"/>
  <c r="R13" i="26" s="1"/>
  <c r="C14" i="26"/>
  <c r="R14" i="26" s="1"/>
  <c r="C15" i="26"/>
  <c r="R15" i="26" s="1"/>
  <c r="C16" i="26"/>
  <c r="R16" i="26" s="1"/>
  <c r="C17" i="26"/>
  <c r="R17" i="26" s="1"/>
  <c r="C18" i="26"/>
  <c r="R18" i="26" s="1"/>
  <c r="C19" i="26"/>
  <c r="R19" i="26" s="1"/>
  <c r="C20" i="26"/>
  <c r="R20" i="26" s="1"/>
  <c r="C21" i="26"/>
  <c r="R21" i="26" s="1"/>
  <c r="C22" i="26"/>
  <c r="R22" i="26" s="1"/>
  <c r="C23" i="26"/>
  <c r="R23" i="26" s="1"/>
  <c r="C24" i="26"/>
  <c r="R24" i="26" s="1"/>
  <c r="C25" i="26"/>
  <c r="R25" i="26" s="1"/>
  <c r="C26" i="26"/>
  <c r="R26" i="26" s="1"/>
  <c r="C27" i="26"/>
  <c r="R27" i="26" s="1"/>
  <c r="C28" i="26"/>
  <c r="R28" i="26" s="1"/>
  <c r="C29" i="26"/>
  <c r="R29" i="26" s="1"/>
  <c r="C30" i="26"/>
  <c r="R30" i="26" s="1"/>
  <c r="C31" i="26"/>
  <c r="R31" i="26" s="1"/>
  <c r="C32" i="26"/>
  <c r="R32" i="26" s="1"/>
  <c r="C33" i="26"/>
  <c r="R33" i="26" s="1"/>
  <c r="C3" i="26"/>
  <c r="R3" i="26" s="1"/>
  <c r="R38" i="26" s="1"/>
  <c r="E65" i="26"/>
  <c r="F65" i="26"/>
  <c r="G65" i="26"/>
  <c r="H65" i="26"/>
  <c r="I65" i="26"/>
  <c r="Q65" i="26"/>
  <c r="R65" i="26"/>
  <c r="Q38" i="26"/>
  <c r="E38" i="26"/>
  <c r="F38" i="26"/>
  <c r="G38" i="26"/>
  <c r="H38" i="26"/>
  <c r="I38" i="26"/>
  <c r="D38" i="26"/>
  <c r="J20" i="26"/>
  <c r="K20" i="26"/>
  <c r="L20" i="26"/>
  <c r="M20" i="26"/>
  <c r="N20" i="26"/>
  <c r="O20" i="26"/>
  <c r="P20" i="26"/>
  <c r="J21" i="26"/>
  <c r="K21" i="26"/>
  <c r="L21" i="26"/>
  <c r="M21" i="26"/>
  <c r="N21" i="26"/>
  <c r="O21" i="26"/>
  <c r="P21" i="26"/>
  <c r="J22" i="26"/>
  <c r="K22" i="26"/>
  <c r="L22" i="26"/>
  <c r="M22" i="26"/>
  <c r="N22" i="26"/>
  <c r="O22" i="26"/>
  <c r="P22" i="26"/>
  <c r="J23" i="26"/>
  <c r="K23" i="26"/>
  <c r="L23" i="26"/>
  <c r="M23" i="26"/>
  <c r="N23" i="26"/>
  <c r="O23" i="26"/>
  <c r="P23" i="26"/>
  <c r="J24" i="26"/>
  <c r="K24" i="26"/>
  <c r="L24" i="26"/>
  <c r="M24" i="26"/>
  <c r="N24" i="26"/>
  <c r="O24" i="26"/>
  <c r="P24" i="26"/>
  <c r="J25" i="26"/>
  <c r="K25" i="26"/>
  <c r="L25" i="26"/>
  <c r="M25" i="26"/>
  <c r="N25" i="26"/>
  <c r="O25" i="26"/>
  <c r="P25" i="26"/>
  <c r="J26" i="26"/>
  <c r="K26" i="26"/>
  <c r="L26" i="26"/>
  <c r="M26" i="26"/>
  <c r="N26" i="26"/>
  <c r="O26" i="26"/>
  <c r="P26" i="26"/>
  <c r="J27" i="26"/>
  <c r="K27" i="26"/>
  <c r="L27" i="26"/>
  <c r="M27" i="26"/>
  <c r="N27" i="26"/>
  <c r="O27" i="26"/>
  <c r="P27" i="26"/>
  <c r="J28" i="26"/>
  <c r="K28" i="26"/>
  <c r="L28" i="26"/>
  <c r="M28" i="26"/>
  <c r="N28" i="26"/>
  <c r="O28" i="26"/>
  <c r="P28" i="26"/>
  <c r="J29" i="26"/>
  <c r="K29" i="26"/>
  <c r="L29" i="26"/>
  <c r="M29" i="26"/>
  <c r="N29" i="26"/>
  <c r="O29" i="26"/>
  <c r="P29" i="26"/>
  <c r="J30" i="26"/>
  <c r="K30" i="26"/>
  <c r="L30" i="26"/>
  <c r="M30" i="26"/>
  <c r="N30" i="26"/>
  <c r="O30" i="26"/>
  <c r="P30" i="26"/>
  <c r="J31" i="26"/>
  <c r="K31" i="26"/>
  <c r="L31" i="26"/>
  <c r="M31" i="26"/>
  <c r="N31" i="26"/>
  <c r="O31" i="26"/>
  <c r="P31" i="26"/>
  <c r="J32" i="26"/>
  <c r="K32" i="26"/>
  <c r="L32" i="26"/>
  <c r="M32" i="26"/>
  <c r="N32" i="26"/>
  <c r="O32" i="26"/>
  <c r="P32" i="26"/>
  <c r="J33" i="26"/>
  <c r="K33" i="26"/>
  <c r="L33" i="26"/>
  <c r="M33" i="26"/>
  <c r="N33" i="26"/>
  <c r="O33" i="26"/>
  <c r="P33" i="26"/>
  <c r="J34" i="26"/>
  <c r="K34" i="26"/>
  <c r="L34" i="26"/>
  <c r="M34" i="26"/>
  <c r="N34" i="26"/>
  <c r="O34" i="26"/>
  <c r="P34" i="26"/>
  <c r="T34" i="26" s="1"/>
  <c r="G35" i="38" s="1"/>
  <c r="T35" i="38" s="1"/>
  <c r="J35" i="26"/>
  <c r="K35" i="26"/>
  <c r="L35" i="26"/>
  <c r="M35" i="26"/>
  <c r="N35" i="26"/>
  <c r="O35" i="26"/>
  <c r="P35" i="26"/>
  <c r="J36" i="26"/>
  <c r="K36" i="26"/>
  <c r="L36" i="26"/>
  <c r="M36" i="26"/>
  <c r="N36" i="26"/>
  <c r="O36" i="26"/>
  <c r="P36" i="26"/>
  <c r="J37" i="26"/>
  <c r="K37" i="26"/>
  <c r="L37" i="26"/>
  <c r="M37" i="26"/>
  <c r="N37" i="26"/>
  <c r="O37" i="26"/>
  <c r="P37" i="26"/>
  <c r="J15" i="26"/>
  <c r="J16" i="26"/>
  <c r="J17" i="26"/>
  <c r="J18" i="26"/>
  <c r="J19" i="26"/>
  <c r="T20" i="26" l="1"/>
  <c r="G21" i="38" s="1"/>
  <c r="T21" i="38" s="1"/>
  <c r="T21" i="26"/>
  <c r="G22" i="38" s="1"/>
  <c r="T22" i="38" s="1"/>
  <c r="T22" i="26"/>
  <c r="G23" i="38" s="1"/>
  <c r="T23" i="38" s="1"/>
  <c r="T23" i="26"/>
  <c r="G24" i="38" s="1"/>
  <c r="T24" i="38" s="1"/>
  <c r="T24" i="26"/>
  <c r="G25" i="38" s="1"/>
  <c r="T25" i="38" s="1"/>
  <c r="T25" i="26"/>
  <c r="G26" i="38" s="1"/>
  <c r="T26" i="38" s="1"/>
  <c r="T26" i="26"/>
  <c r="G27" i="38" s="1"/>
  <c r="T27" i="38" s="1"/>
  <c r="T27" i="26"/>
  <c r="G28" i="38" s="1"/>
  <c r="T28" i="38" s="1"/>
  <c r="T28" i="26"/>
  <c r="G29" i="38" s="1"/>
  <c r="T29" i="38" s="1"/>
  <c r="T29" i="26"/>
  <c r="G30" i="38" s="1"/>
  <c r="T30" i="38" s="1"/>
  <c r="T30" i="26"/>
  <c r="G31" i="38" s="1"/>
  <c r="T31" i="38" s="1"/>
  <c r="T31" i="26"/>
  <c r="G32" i="38" s="1"/>
  <c r="T32" i="38" s="1"/>
  <c r="T32" i="26"/>
  <c r="G33" i="38" s="1"/>
  <c r="T33" i="38" s="1"/>
  <c r="T33" i="26"/>
  <c r="G34" i="38" s="1"/>
  <c r="T34" i="38" s="1"/>
  <c r="J38" i="27"/>
  <c r="P3" i="27"/>
  <c r="T33" i="27"/>
  <c r="H34" i="38" s="1"/>
  <c r="T32" i="27"/>
  <c r="H33" i="38" s="1"/>
  <c r="T31" i="27"/>
  <c r="H32" i="38" s="1"/>
  <c r="T30" i="27"/>
  <c r="H31" i="38" s="1"/>
  <c r="T29" i="27"/>
  <c r="H30" i="38" s="1"/>
  <c r="T28" i="27"/>
  <c r="H29" i="38" s="1"/>
  <c r="T27" i="27"/>
  <c r="H28" i="38" s="1"/>
  <c r="T26" i="27"/>
  <c r="H27" i="38" s="1"/>
  <c r="T25" i="27"/>
  <c r="H26" i="38" s="1"/>
  <c r="T24" i="27"/>
  <c r="H25" i="38" s="1"/>
  <c r="T23" i="27"/>
  <c r="H24" i="38" s="1"/>
  <c r="T22" i="27"/>
  <c r="H23" i="38" s="1"/>
  <c r="T21" i="27"/>
  <c r="H22" i="38" s="1"/>
  <c r="T20" i="27"/>
  <c r="H21" i="38" s="1"/>
  <c r="T19" i="27"/>
  <c r="H20" i="38" s="1"/>
  <c r="T18" i="27"/>
  <c r="H19" i="38" s="1"/>
  <c r="T17" i="27"/>
  <c r="H18" i="38" s="1"/>
  <c r="T16" i="27"/>
  <c r="H17" i="38" s="1"/>
  <c r="T15" i="27"/>
  <c r="H16" i="38" s="1"/>
  <c r="T14" i="27"/>
  <c r="H15" i="38" s="1"/>
  <c r="T13" i="27"/>
  <c r="H14" i="38" s="1"/>
  <c r="T12" i="27"/>
  <c r="H13" i="38" s="1"/>
  <c r="T11" i="27"/>
  <c r="H12" i="38" s="1"/>
  <c r="T10" i="27"/>
  <c r="H11" i="38" s="1"/>
  <c r="T9" i="27"/>
  <c r="H10" i="38" s="1"/>
  <c r="T8" i="27"/>
  <c r="H9" i="38" s="1"/>
  <c r="T7" i="27"/>
  <c r="H8" i="38" s="1"/>
  <c r="T6" i="27"/>
  <c r="H7" i="38" s="1"/>
  <c r="T5" i="27"/>
  <c r="H6" i="38" s="1"/>
  <c r="T4" i="27"/>
  <c r="H5" i="38" s="1"/>
  <c r="J38" i="35"/>
  <c r="P3" i="35"/>
  <c r="T33" i="35"/>
  <c r="R34" i="38" s="1"/>
  <c r="T32" i="35"/>
  <c r="R33" i="38" s="1"/>
  <c r="T31" i="35"/>
  <c r="R32" i="38" s="1"/>
  <c r="T30" i="35"/>
  <c r="R31" i="38" s="1"/>
  <c r="T29" i="35"/>
  <c r="R30" i="38" s="1"/>
  <c r="T28" i="35"/>
  <c r="R29" i="38" s="1"/>
  <c r="T27" i="35"/>
  <c r="R28" i="38" s="1"/>
  <c r="T26" i="35"/>
  <c r="R27" i="38" s="1"/>
  <c r="T25" i="35"/>
  <c r="R26" i="38" s="1"/>
  <c r="T24" i="35"/>
  <c r="R25" i="38" s="1"/>
  <c r="T23" i="35"/>
  <c r="R24" i="38" s="1"/>
  <c r="T22" i="35"/>
  <c r="R23" i="38" s="1"/>
  <c r="T21" i="35"/>
  <c r="R22" i="38" s="1"/>
  <c r="T20" i="35"/>
  <c r="R21" i="38" s="1"/>
  <c r="T19" i="35"/>
  <c r="R20" i="38" s="1"/>
  <c r="T18" i="35"/>
  <c r="R19" i="38" s="1"/>
  <c r="T17" i="35"/>
  <c r="R18" i="38" s="1"/>
  <c r="T16" i="35"/>
  <c r="R17" i="38" s="1"/>
  <c r="T15" i="35"/>
  <c r="R16" i="38" s="1"/>
  <c r="T14" i="35"/>
  <c r="R15" i="38" s="1"/>
  <c r="T13" i="35"/>
  <c r="R14" i="38" s="1"/>
  <c r="T12" i="35"/>
  <c r="R13" i="38" s="1"/>
  <c r="T11" i="35"/>
  <c r="R12" i="38" s="1"/>
  <c r="T10" i="35"/>
  <c r="R11" i="38" s="1"/>
  <c r="T9" i="35"/>
  <c r="R10" i="38" s="1"/>
  <c r="T8" i="35"/>
  <c r="R9" i="38" s="1"/>
  <c r="T7" i="35"/>
  <c r="R8" i="38" s="1"/>
  <c r="T6" i="35"/>
  <c r="R7" i="38" s="1"/>
  <c r="T5" i="35"/>
  <c r="R6" i="38" s="1"/>
  <c r="T4" i="35"/>
  <c r="R5" i="38" s="1"/>
  <c r="J38" i="36"/>
  <c r="P3" i="36"/>
  <c r="T33" i="36"/>
  <c r="Q34" i="38" s="1"/>
  <c r="T32" i="36"/>
  <c r="Q33" i="38" s="1"/>
  <c r="T31" i="36"/>
  <c r="Q32" i="38" s="1"/>
  <c r="T30" i="36"/>
  <c r="Q31" i="38" s="1"/>
  <c r="T29" i="36"/>
  <c r="Q30" i="38" s="1"/>
  <c r="T28" i="36"/>
  <c r="Q29" i="38" s="1"/>
  <c r="T27" i="36"/>
  <c r="Q28" i="38" s="1"/>
  <c r="T26" i="36"/>
  <c r="Q27" i="38" s="1"/>
  <c r="T25" i="36"/>
  <c r="Q26" i="38" s="1"/>
  <c r="T24" i="36"/>
  <c r="Q25" i="38" s="1"/>
  <c r="T23" i="36"/>
  <c r="Q24" i="38" s="1"/>
  <c r="T22" i="36"/>
  <c r="Q23" i="38" s="1"/>
  <c r="T21" i="36"/>
  <c r="Q22" i="38" s="1"/>
  <c r="T20" i="36"/>
  <c r="Q21" i="38" s="1"/>
  <c r="T19" i="36"/>
  <c r="Q20" i="38" s="1"/>
  <c r="T18" i="36"/>
  <c r="Q19" i="38" s="1"/>
  <c r="T17" i="36"/>
  <c r="Q18" i="38" s="1"/>
  <c r="T16" i="36"/>
  <c r="Q17" i="38" s="1"/>
  <c r="T15" i="36"/>
  <c r="Q16" i="38" s="1"/>
  <c r="T14" i="36"/>
  <c r="Q15" i="38" s="1"/>
  <c r="T13" i="36"/>
  <c r="Q14" i="38" s="1"/>
  <c r="T12" i="36"/>
  <c r="Q13" i="38" s="1"/>
  <c r="T11" i="36"/>
  <c r="Q12" i="38" s="1"/>
  <c r="T10" i="36"/>
  <c r="Q11" i="38" s="1"/>
  <c r="T9" i="36"/>
  <c r="Q10" i="38" s="1"/>
  <c r="T8" i="36"/>
  <c r="Q9" i="38" s="1"/>
  <c r="T7" i="36"/>
  <c r="Q8" i="38" s="1"/>
  <c r="T6" i="36"/>
  <c r="Q7" i="38" s="1"/>
  <c r="T5" i="36"/>
  <c r="Q6" i="38" s="1"/>
  <c r="T4" i="36"/>
  <c r="Q5" i="38" s="1"/>
  <c r="J38" i="37"/>
  <c r="P3" i="37"/>
  <c r="T33" i="37"/>
  <c r="P34" i="38" s="1"/>
  <c r="T32" i="37"/>
  <c r="P33" i="38" s="1"/>
  <c r="T31" i="37"/>
  <c r="P32" i="38" s="1"/>
  <c r="T30" i="37"/>
  <c r="P31" i="38" s="1"/>
  <c r="T29" i="37"/>
  <c r="P30" i="38" s="1"/>
  <c r="T28" i="37"/>
  <c r="P29" i="38" s="1"/>
  <c r="T27" i="37"/>
  <c r="P28" i="38" s="1"/>
  <c r="T26" i="37"/>
  <c r="P27" i="38" s="1"/>
  <c r="T25" i="37"/>
  <c r="P26" i="38" s="1"/>
  <c r="T24" i="37"/>
  <c r="P25" i="38" s="1"/>
  <c r="T23" i="37"/>
  <c r="P24" i="38" s="1"/>
  <c r="T22" i="37"/>
  <c r="P23" i="38" s="1"/>
  <c r="T21" i="37"/>
  <c r="P22" i="38" s="1"/>
  <c r="T20" i="37"/>
  <c r="P21" i="38" s="1"/>
  <c r="T19" i="37"/>
  <c r="P20" i="38" s="1"/>
  <c r="T18" i="37"/>
  <c r="P19" i="38" s="1"/>
  <c r="T17" i="37"/>
  <c r="P18" i="38" s="1"/>
  <c r="T16" i="37"/>
  <c r="P17" i="38" s="1"/>
  <c r="T15" i="37"/>
  <c r="P16" i="38" s="1"/>
  <c r="T14" i="37"/>
  <c r="P15" i="38" s="1"/>
  <c r="T13" i="37"/>
  <c r="P14" i="38" s="1"/>
  <c r="T12" i="37"/>
  <c r="P13" i="38" s="1"/>
  <c r="T11" i="37"/>
  <c r="P12" i="38" s="1"/>
  <c r="T10" i="37"/>
  <c r="P11" i="38" s="1"/>
  <c r="T9" i="37"/>
  <c r="P10" i="38" s="1"/>
  <c r="T8" i="37"/>
  <c r="P9" i="38" s="1"/>
  <c r="T7" i="37"/>
  <c r="P8" i="38" s="1"/>
  <c r="T6" i="37"/>
  <c r="P7" i="38" s="1"/>
  <c r="T5" i="37"/>
  <c r="P6" i="38" s="1"/>
  <c r="T4" i="37"/>
  <c r="P5" i="38" s="1"/>
  <c r="J38" i="34"/>
  <c r="P3" i="34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T10" i="34"/>
  <c r="T9" i="34"/>
  <c r="T8" i="34"/>
  <c r="T7" i="34"/>
  <c r="T6" i="34"/>
  <c r="T5" i="34"/>
  <c r="T4" i="34"/>
  <c r="J38" i="46"/>
  <c r="P3" i="46"/>
  <c r="T33" i="46"/>
  <c r="T32" i="46"/>
  <c r="T31" i="46"/>
  <c r="T30" i="46"/>
  <c r="T29" i="46"/>
  <c r="T28" i="46"/>
  <c r="T27" i="46"/>
  <c r="T26" i="46"/>
  <c r="T25" i="46"/>
  <c r="T24" i="46"/>
  <c r="T23" i="46"/>
  <c r="T22" i="46"/>
  <c r="T21" i="46"/>
  <c r="T20" i="46"/>
  <c r="T19" i="46"/>
  <c r="T18" i="46"/>
  <c r="T17" i="46"/>
  <c r="T16" i="46"/>
  <c r="T15" i="46"/>
  <c r="T14" i="46"/>
  <c r="T13" i="46"/>
  <c r="T12" i="46"/>
  <c r="T11" i="46"/>
  <c r="T10" i="46"/>
  <c r="T9" i="46"/>
  <c r="T8" i="46"/>
  <c r="T7" i="46"/>
  <c r="T6" i="46"/>
  <c r="T5" i="46"/>
  <c r="T4" i="46"/>
  <c r="J38" i="32"/>
  <c r="P3" i="32"/>
  <c r="T33" i="32"/>
  <c r="T32" i="32"/>
  <c r="T31" i="32"/>
  <c r="T30" i="32"/>
  <c r="T29" i="32"/>
  <c r="T28" i="32"/>
  <c r="T27" i="32"/>
  <c r="T26" i="32"/>
  <c r="T25" i="32"/>
  <c r="T24" i="32"/>
  <c r="T23" i="32"/>
  <c r="T22" i="32"/>
  <c r="T21" i="32"/>
  <c r="T20" i="32"/>
  <c r="T19" i="32"/>
  <c r="T18" i="32"/>
  <c r="T17" i="32"/>
  <c r="T16" i="32"/>
  <c r="T15" i="32"/>
  <c r="T14" i="32"/>
  <c r="T13" i="32"/>
  <c r="T12" i="32"/>
  <c r="T11" i="32"/>
  <c r="T10" i="32"/>
  <c r="T9" i="32"/>
  <c r="T8" i="32"/>
  <c r="T7" i="32"/>
  <c r="T6" i="32"/>
  <c r="T5" i="32"/>
  <c r="T4" i="32"/>
  <c r="J38" i="31"/>
  <c r="P3" i="31"/>
  <c r="T33" i="31"/>
  <c r="T32" i="31"/>
  <c r="T31" i="31"/>
  <c r="T30" i="31"/>
  <c r="T29" i="31"/>
  <c r="T28" i="31"/>
  <c r="T27" i="31"/>
  <c r="T26" i="31"/>
  <c r="T25" i="31"/>
  <c r="T24" i="31"/>
  <c r="T23" i="31"/>
  <c r="T22" i="31"/>
  <c r="T21" i="31"/>
  <c r="T20" i="31"/>
  <c r="T19" i="31"/>
  <c r="T18" i="31"/>
  <c r="T17" i="31"/>
  <c r="T16" i="31"/>
  <c r="T15" i="31"/>
  <c r="T14" i="31"/>
  <c r="T13" i="31"/>
  <c r="T12" i="31"/>
  <c r="T11" i="31"/>
  <c r="T10" i="31"/>
  <c r="T9" i="31"/>
  <c r="T8" i="31"/>
  <c r="T7" i="31"/>
  <c r="T6" i="31"/>
  <c r="T5" i="31"/>
  <c r="T4" i="31"/>
  <c r="J38" i="30"/>
  <c r="P3" i="30"/>
  <c r="T33" i="30"/>
  <c r="T32" i="30"/>
  <c r="T31" i="30"/>
  <c r="T30" i="30"/>
  <c r="T29" i="30"/>
  <c r="T28" i="30"/>
  <c r="T27" i="30"/>
  <c r="T26" i="30"/>
  <c r="T25" i="30"/>
  <c r="T24" i="30"/>
  <c r="T23" i="30"/>
  <c r="T22" i="30"/>
  <c r="T21" i="30"/>
  <c r="T20" i="30"/>
  <c r="T19" i="30"/>
  <c r="T18" i="30"/>
  <c r="T17" i="30"/>
  <c r="T16" i="30"/>
  <c r="T15" i="30"/>
  <c r="T14" i="30"/>
  <c r="T13" i="30"/>
  <c r="T12" i="30"/>
  <c r="T11" i="30"/>
  <c r="T10" i="30"/>
  <c r="T9" i="30"/>
  <c r="T8" i="30"/>
  <c r="T7" i="30"/>
  <c r="T6" i="30"/>
  <c r="T5" i="30"/>
  <c r="T4" i="30"/>
  <c r="J38" i="29"/>
  <c r="P3" i="29"/>
  <c r="T33" i="29"/>
  <c r="T32" i="29"/>
  <c r="T31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J38" i="28"/>
  <c r="P3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D6" i="53"/>
  <c r="D3" i="53"/>
  <c r="D4" i="53"/>
  <c r="D2" i="53"/>
  <c r="T3" i="27" l="1"/>
  <c r="H4" i="38" s="1"/>
  <c r="P38" i="27"/>
  <c r="T3" i="35"/>
  <c r="R4" i="38" s="1"/>
  <c r="P38" i="35"/>
  <c r="T3" i="36"/>
  <c r="Q4" i="38" s="1"/>
  <c r="P38" i="36"/>
  <c r="T3" i="37"/>
  <c r="P4" i="38" s="1"/>
  <c r="P38" i="37"/>
  <c r="T3" i="34"/>
  <c r="P38" i="34"/>
  <c r="T3" i="46"/>
  <c r="P38" i="46"/>
  <c r="T3" i="32"/>
  <c r="P38" i="32"/>
  <c r="T3" i="31"/>
  <c r="P38" i="31"/>
  <c r="T3" i="30"/>
  <c r="P38" i="30"/>
  <c r="T3" i="29"/>
  <c r="P38" i="29"/>
  <c r="T3" i="28"/>
  <c r="P38" i="2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20" i="38"/>
  <c r="E19" i="38"/>
  <c r="E18" i="38" l="1"/>
  <c r="Q44" i="45" l="1"/>
  <c r="Q45" i="45"/>
  <c r="P44" i="45"/>
  <c r="P45" i="45"/>
  <c r="Q30" i="45"/>
  <c r="Q31" i="45"/>
  <c r="P30" i="45"/>
  <c r="P31" i="45"/>
  <c r="Q16" i="45"/>
  <c r="Q17" i="45"/>
  <c r="P16" i="45"/>
  <c r="P17" i="45"/>
  <c r="E18" i="45"/>
  <c r="C46" i="45"/>
  <c r="C32" i="45"/>
  <c r="C18" i="45"/>
  <c r="K18" i="26"/>
  <c r="L18" i="26"/>
  <c r="M18" i="26"/>
  <c r="N18" i="26"/>
  <c r="O18" i="26"/>
  <c r="P18" i="26"/>
  <c r="T18" i="26" s="1"/>
  <c r="G19" i="38" s="1"/>
  <c r="T19" i="38" s="1"/>
  <c r="K19" i="26"/>
  <c r="L19" i="26"/>
  <c r="M19" i="26"/>
  <c r="N19" i="26"/>
  <c r="O19" i="26"/>
  <c r="P19" i="26"/>
  <c r="T19" i="26" s="1"/>
  <c r="G20" i="38" s="1"/>
  <c r="T20" i="38" s="1"/>
  <c r="K15" i="26"/>
  <c r="L15" i="26"/>
  <c r="M15" i="26"/>
  <c r="N15" i="26"/>
  <c r="O15" i="26"/>
  <c r="K16" i="26"/>
  <c r="L16" i="26"/>
  <c r="M16" i="26"/>
  <c r="N16" i="26"/>
  <c r="O16" i="26"/>
  <c r="K17" i="26"/>
  <c r="L17" i="26"/>
  <c r="M17" i="26"/>
  <c r="N17" i="26"/>
  <c r="O17" i="26"/>
  <c r="E16" i="38"/>
  <c r="E17" i="38"/>
  <c r="D7" i="49"/>
  <c r="D8" i="49"/>
  <c r="D9" i="49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43" i="49"/>
  <c r="D44" i="49"/>
  <c r="D45" i="49"/>
  <c r="D46" i="49"/>
  <c r="D47" i="49"/>
  <c r="D48" i="49"/>
  <c r="D49" i="49"/>
  <c r="D50" i="49"/>
  <c r="D51" i="49"/>
  <c r="D52" i="49"/>
  <c r="D53" i="49"/>
  <c r="D54" i="49"/>
  <c r="D55" i="49"/>
  <c r="D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43" i="49"/>
  <c r="E44" i="49"/>
  <c r="E45" i="49"/>
  <c r="E46" i="49"/>
  <c r="E47" i="49"/>
  <c r="E48" i="49"/>
  <c r="E49" i="49"/>
  <c r="E50" i="49"/>
  <c r="E51" i="49"/>
  <c r="E52" i="49"/>
  <c r="E53" i="49"/>
  <c r="E54" i="49"/>
  <c r="E55" i="49"/>
  <c r="E8" i="49"/>
  <c r="E9" i="49"/>
  <c r="E10" i="49"/>
  <c r="E11" i="49"/>
  <c r="E12" i="49"/>
  <c r="E13" i="49"/>
  <c r="E14" i="49"/>
  <c r="E15" i="49"/>
  <c r="E16" i="49"/>
  <c r="R57" i="50"/>
  <c r="S57" i="50" s="1"/>
  <c r="R5" i="50"/>
  <c r="S5" i="50" s="1"/>
  <c r="R6" i="50"/>
  <c r="S6" i="50" s="1"/>
  <c r="R7" i="50"/>
  <c r="S7" i="50" s="1"/>
  <c r="R8" i="50"/>
  <c r="S8" i="50" s="1"/>
  <c r="R9" i="50"/>
  <c r="S9" i="50" s="1"/>
  <c r="R10" i="50"/>
  <c r="S10" i="50" s="1"/>
  <c r="R11" i="50"/>
  <c r="S11" i="50" s="1"/>
  <c r="R12" i="50"/>
  <c r="S12" i="50" s="1"/>
  <c r="R13" i="50"/>
  <c r="S13" i="50" s="1"/>
  <c r="R14" i="50"/>
  <c r="S14" i="50" s="1"/>
  <c r="R15" i="50"/>
  <c r="S15" i="50" s="1"/>
  <c r="R16" i="50"/>
  <c r="S16" i="50" s="1"/>
  <c r="R17" i="50"/>
  <c r="S17" i="50" s="1"/>
  <c r="R18" i="50"/>
  <c r="S18" i="50" s="1"/>
  <c r="R19" i="50"/>
  <c r="S19" i="50" s="1"/>
  <c r="R20" i="50"/>
  <c r="S20" i="50" s="1"/>
  <c r="R21" i="50"/>
  <c r="S21" i="50" s="1"/>
  <c r="R22" i="50"/>
  <c r="S22" i="50" s="1"/>
  <c r="R23" i="50"/>
  <c r="S23" i="50" s="1"/>
  <c r="R24" i="50"/>
  <c r="S24" i="50" s="1"/>
  <c r="R25" i="50"/>
  <c r="S25" i="50" s="1"/>
  <c r="R26" i="50"/>
  <c r="S26" i="50" s="1"/>
  <c r="R27" i="50"/>
  <c r="S27" i="50" s="1"/>
  <c r="R28" i="50"/>
  <c r="S28" i="50" s="1"/>
  <c r="R29" i="50"/>
  <c r="S29" i="50" s="1"/>
  <c r="R30" i="50"/>
  <c r="S30" i="50" s="1"/>
  <c r="R31" i="50"/>
  <c r="S31" i="50" s="1"/>
  <c r="R32" i="50"/>
  <c r="S32" i="50" s="1"/>
  <c r="R33" i="50"/>
  <c r="S33" i="50" s="1"/>
  <c r="R34" i="50"/>
  <c r="S34" i="50" s="1"/>
  <c r="R35" i="50"/>
  <c r="S35" i="50" s="1"/>
  <c r="R36" i="50"/>
  <c r="S36" i="50" s="1"/>
  <c r="R37" i="50"/>
  <c r="S37" i="50" s="1"/>
  <c r="R38" i="50"/>
  <c r="S38" i="50" s="1"/>
  <c r="R39" i="50"/>
  <c r="S39" i="50" s="1"/>
  <c r="R40" i="50"/>
  <c r="S40" i="50" s="1"/>
  <c r="R41" i="50"/>
  <c r="S41" i="50" s="1"/>
  <c r="R42" i="50"/>
  <c r="S42" i="50" s="1"/>
  <c r="R43" i="50"/>
  <c r="S43" i="50" s="1"/>
  <c r="R44" i="50"/>
  <c r="S44" i="50" s="1"/>
  <c r="R45" i="50"/>
  <c r="S45" i="50" s="1"/>
  <c r="R46" i="50"/>
  <c r="S46" i="50" s="1"/>
  <c r="R47" i="50"/>
  <c r="S47" i="50" s="1"/>
  <c r="R48" i="50"/>
  <c r="S48" i="50" s="1"/>
  <c r="R49" i="50"/>
  <c r="S49" i="50" s="1"/>
  <c r="R50" i="50"/>
  <c r="S50" i="50" s="1"/>
  <c r="R51" i="50"/>
  <c r="S51" i="50" s="1"/>
  <c r="R52" i="50"/>
  <c r="S52" i="50" s="1"/>
  <c r="R53" i="50"/>
  <c r="S53" i="50" s="1"/>
  <c r="R54" i="50"/>
  <c r="S54" i="50" s="1"/>
  <c r="R55" i="50"/>
  <c r="S55" i="50" s="1"/>
  <c r="R56" i="50"/>
  <c r="S56" i="50" s="1"/>
  <c r="R4" i="50"/>
  <c r="S4" i="50" s="1"/>
  <c r="E6" i="49" s="1"/>
  <c r="P34" i="45"/>
  <c r="P35" i="45"/>
  <c r="P36" i="45"/>
  <c r="P37" i="45"/>
  <c r="P38" i="45"/>
  <c r="P39" i="45"/>
  <c r="P40" i="45"/>
  <c r="P41" i="45"/>
  <c r="P42" i="45"/>
  <c r="P43" i="45"/>
  <c r="P33" i="45"/>
  <c r="P20" i="45"/>
  <c r="P21" i="45"/>
  <c r="P22" i="45"/>
  <c r="P23" i="45"/>
  <c r="P24" i="45"/>
  <c r="P25" i="45"/>
  <c r="P26" i="45"/>
  <c r="P27" i="45"/>
  <c r="P28" i="45"/>
  <c r="P29" i="45"/>
  <c r="P19" i="45"/>
  <c r="P6" i="45"/>
  <c r="P7" i="45"/>
  <c r="P8" i="45"/>
  <c r="P9" i="45"/>
  <c r="P10" i="45"/>
  <c r="P11" i="45"/>
  <c r="P12" i="45"/>
  <c r="P13" i="45"/>
  <c r="P14" i="45"/>
  <c r="P15" i="45"/>
  <c r="P32" i="45"/>
  <c r="P5" i="45"/>
  <c r="P18" i="45" s="1"/>
  <c r="F46" i="45"/>
  <c r="G46" i="45"/>
  <c r="H46" i="45"/>
  <c r="I46" i="45"/>
  <c r="J46" i="45"/>
  <c r="K46" i="45"/>
  <c r="L46" i="45"/>
  <c r="M46" i="45"/>
  <c r="N46" i="45"/>
  <c r="O46" i="45"/>
  <c r="F32" i="45"/>
  <c r="G32" i="45"/>
  <c r="H32" i="45"/>
  <c r="I32" i="45"/>
  <c r="J32" i="45"/>
  <c r="K32" i="45"/>
  <c r="L32" i="45"/>
  <c r="M32" i="45"/>
  <c r="N32" i="45"/>
  <c r="O32" i="45"/>
  <c r="F18" i="45"/>
  <c r="G18" i="45"/>
  <c r="H18" i="45"/>
  <c r="I18" i="45"/>
  <c r="J18" i="45"/>
  <c r="K18" i="45"/>
  <c r="L18" i="45"/>
  <c r="M18" i="45"/>
  <c r="N18" i="45"/>
  <c r="O18" i="45"/>
  <c r="D16" i="47" l="1"/>
  <c r="D17" i="47"/>
  <c r="P17" i="26"/>
  <c r="T17" i="26" s="1"/>
  <c r="G18" i="38" s="1"/>
  <c r="T18" i="38" s="1"/>
  <c r="P16" i="26"/>
  <c r="T16" i="26" s="1"/>
  <c r="G17" i="38" s="1"/>
  <c r="T17" i="38" s="1"/>
  <c r="P15" i="26"/>
  <c r="T15" i="26" s="1"/>
  <c r="G16" i="38" s="1"/>
  <c r="T16" i="38" s="1"/>
  <c r="E7" i="49"/>
  <c r="Q34" i="45"/>
  <c r="Q20" i="45"/>
  <c r="Q6" i="45"/>
  <c r="O65" i="26"/>
  <c r="F17" i="49" l="1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40" i="49"/>
  <c r="F41" i="49"/>
  <c r="F42" i="49"/>
  <c r="F43" i="49"/>
  <c r="F44" i="49"/>
  <c r="F45" i="49"/>
  <c r="F46" i="49"/>
  <c r="F47" i="49"/>
  <c r="F48" i="49"/>
  <c r="F49" i="49"/>
  <c r="F50" i="49"/>
  <c r="F51" i="49"/>
  <c r="F52" i="49"/>
  <c r="F53" i="49"/>
  <c r="F54" i="49"/>
  <c r="F55" i="49"/>
  <c r="F6" i="49"/>
  <c r="F7" i="49"/>
  <c r="F8" i="49"/>
  <c r="F9" i="49"/>
  <c r="F10" i="49"/>
  <c r="F11" i="49"/>
  <c r="F12" i="49"/>
  <c r="F13" i="49"/>
  <c r="F14" i="49"/>
  <c r="F15" i="49"/>
  <c r="F16" i="49"/>
  <c r="E15" i="38"/>
  <c r="J14" i="26"/>
  <c r="K14" i="26"/>
  <c r="L14" i="26"/>
  <c r="M14" i="26"/>
  <c r="N14" i="26"/>
  <c r="O14" i="26"/>
  <c r="P14" i="26"/>
  <c r="T14" i="26"/>
  <c r="G15" i="38" s="1"/>
  <c r="T15" i="38" s="1"/>
  <c r="D65" i="26"/>
  <c r="N52" i="26"/>
  <c r="M52" i="26"/>
  <c r="L52" i="26"/>
  <c r="K52" i="26"/>
  <c r="J52" i="26"/>
  <c r="P52" i="26" s="1"/>
  <c r="T52" i="26" s="1"/>
  <c r="G51" i="38" s="1"/>
  <c r="T51" i="38" s="1"/>
  <c r="N51" i="26"/>
  <c r="M51" i="26"/>
  <c r="L51" i="26"/>
  <c r="K51" i="26"/>
  <c r="J51" i="26"/>
  <c r="P51" i="26" s="1"/>
  <c r="T51" i="26" s="1"/>
  <c r="G50" i="38" s="1"/>
  <c r="T50" i="38" s="1"/>
  <c r="N50" i="26"/>
  <c r="M50" i="26"/>
  <c r="L50" i="26"/>
  <c r="K50" i="26"/>
  <c r="J50" i="26"/>
  <c r="P50" i="26" s="1"/>
  <c r="T50" i="26" s="1"/>
  <c r="G49" i="38" s="1"/>
  <c r="T49" i="38" s="1"/>
  <c r="N49" i="26"/>
  <c r="M49" i="26"/>
  <c r="L49" i="26"/>
  <c r="K49" i="26"/>
  <c r="J49" i="26"/>
  <c r="P49" i="26" s="1"/>
  <c r="T49" i="26" s="1"/>
  <c r="G48" i="38" s="1"/>
  <c r="T48" i="38" s="1"/>
  <c r="N48" i="26"/>
  <c r="M48" i="26"/>
  <c r="L48" i="26"/>
  <c r="K48" i="26"/>
  <c r="J48" i="26"/>
  <c r="P48" i="26" s="1"/>
  <c r="T48" i="26" s="1"/>
  <c r="G47" i="38" s="1"/>
  <c r="T47" i="38" s="1"/>
  <c r="N47" i="26"/>
  <c r="M47" i="26"/>
  <c r="L47" i="26"/>
  <c r="K47" i="26"/>
  <c r="J47" i="26"/>
  <c r="P47" i="26" s="1"/>
  <c r="T47" i="26" s="1"/>
  <c r="G46" i="38" s="1"/>
  <c r="T46" i="38" s="1"/>
  <c r="N46" i="26"/>
  <c r="M46" i="26"/>
  <c r="L46" i="26"/>
  <c r="K46" i="26"/>
  <c r="J46" i="26"/>
  <c r="P46" i="26" s="1"/>
  <c r="T46" i="26" s="1"/>
  <c r="G45" i="38" s="1"/>
  <c r="T45" i="38" s="1"/>
  <c r="N45" i="26"/>
  <c r="M45" i="26"/>
  <c r="L45" i="26"/>
  <c r="K45" i="26"/>
  <c r="J45" i="26"/>
  <c r="P45" i="26" s="1"/>
  <c r="T45" i="26" s="1"/>
  <c r="G44" i="38" s="1"/>
  <c r="T44" i="38" s="1"/>
  <c r="N44" i="26"/>
  <c r="M44" i="26"/>
  <c r="L44" i="26"/>
  <c r="K44" i="26"/>
  <c r="J44" i="26"/>
  <c r="P44" i="26" s="1"/>
  <c r="T44" i="26" s="1"/>
  <c r="G43" i="38" s="1"/>
  <c r="T43" i="38" s="1"/>
  <c r="N43" i="26"/>
  <c r="N65" i="26" s="1"/>
  <c r="M43" i="26"/>
  <c r="M65" i="26" s="1"/>
  <c r="L43" i="26"/>
  <c r="L65" i="26" s="1"/>
  <c r="K43" i="26"/>
  <c r="K65" i="26" s="1"/>
  <c r="J43" i="26"/>
  <c r="J65" i="26" s="1"/>
  <c r="O13" i="26"/>
  <c r="N13" i="26"/>
  <c r="M13" i="26"/>
  <c r="L13" i="26"/>
  <c r="K13" i="26"/>
  <c r="J13" i="26"/>
  <c r="P13" i="26" s="1"/>
  <c r="T13" i="26" s="1"/>
  <c r="G14" i="38" s="1"/>
  <c r="T14" i="38" s="1"/>
  <c r="O12" i="26"/>
  <c r="N12" i="26"/>
  <c r="M12" i="26"/>
  <c r="L12" i="26"/>
  <c r="K12" i="26"/>
  <c r="J12" i="26"/>
  <c r="P12" i="26" s="1"/>
  <c r="T12" i="26" s="1"/>
  <c r="G13" i="38" s="1"/>
  <c r="T13" i="38" s="1"/>
  <c r="O11" i="26"/>
  <c r="N11" i="26"/>
  <c r="M11" i="26"/>
  <c r="L11" i="26"/>
  <c r="K11" i="26"/>
  <c r="J11" i="26"/>
  <c r="P11" i="26" s="1"/>
  <c r="T11" i="26" s="1"/>
  <c r="G12" i="38" s="1"/>
  <c r="T12" i="38" s="1"/>
  <c r="O10" i="26"/>
  <c r="N10" i="26"/>
  <c r="M10" i="26"/>
  <c r="L10" i="26"/>
  <c r="K10" i="26"/>
  <c r="J10" i="26"/>
  <c r="P10" i="26" s="1"/>
  <c r="T10" i="26" s="1"/>
  <c r="G11" i="38" s="1"/>
  <c r="T11" i="38" s="1"/>
  <c r="O9" i="26"/>
  <c r="N9" i="26"/>
  <c r="M9" i="26"/>
  <c r="L9" i="26"/>
  <c r="K9" i="26"/>
  <c r="J9" i="26"/>
  <c r="P9" i="26" s="1"/>
  <c r="T9" i="26" s="1"/>
  <c r="G10" i="38" s="1"/>
  <c r="T10" i="38" s="1"/>
  <c r="O8" i="26"/>
  <c r="N8" i="26"/>
  <c r="M8" i="26"/>
  <c r="L8" i="26"/>
  <c r="K8" i="26"/>
  <c r="J8" i="26"/>
  <c r="P8" i="26" s="1"/>
  <c r="T8" i="26" s="1"/>
  <c r="G9" i="38" s="1"/>
  <c r="T9" i="38" s="1"/>
  <c r="O7" i="26"/>
  <c r="N7" i="26"/>
  <c r="M7" i="26"/>
  <c r="L7" i="26"/>
  <c r="K7" i="26"/>
  <c r="J7" i="26"/>
  <c r="P7" i="26" s="1"/>
  <c r="T7" i="26" s="1"/>
  <c r="G8" i="38" s="1"/>
  <c r="T8" i="38" s="1"/>
  <c r="O6" i="26"/>
  <c r="N6" i="26"/>
  <c r="M6" i="26"/>
  <c r="L6" i="26"/>
  <c r="K6" i="26"/>
  <c r="J6" i="26"/>
  <c r="P6" i="26" s="1"/>
  <c r="T6" i="26" s="1"/>
  <c r="G7" i="38" s="1"/>
  <c r="T7" i="38" s="1"/>
  <c r="O5" i="26"/>
  <c r="N5" i="26"/>
  <c r="M5" i="26"/>
  <c r="L5" i="26"/>
  <c r="K5" i="26"/>
  <c r="J5" i="26"/>
  <c r="P5" i="26" s="1"/>
  <c r="T5" i="26" s="1"/>
  <c r="G6" i="38" s="1"/>
  <c r="T6" i="38" s="1"/>
  <c r="O4" i="26"/>
  <c r="N4" i="26"/>
  <c r="M4" i="26"/>
  <c r="L4" i="26"/>
  <c r="K4" i="26"/>
  <c r="J4" i="26"/>
  <c r="P4" i="26" s="1"/>
  <c r="T4" i="26" s="1"/>
  <c r="O3" i="26"/>
  <c r="O38" i="26" s="1"/>
  <c r="N3" i="26"/>
  <c r="N38" i="26" s="1"/>
  <c r="M3" i="26"/>
  <c r="M38" i="26" s="1"/>
  <c r="L3" i="26"/>
  <c r="L38" i="26" s="1"/>
  <c r="K3" i="26"/>
  <c r="K38" i="26" s="1"/>
  <c r="J3" i="26"/>
  <c r="J38" i="26" s="1"/>
  <c r="E10" i="38"/>
  <c r="P43" i="26" l="1"/>
  <c r="P65" i="26" s="1"/>
  <c r="T43" i="26"/>
  <c r="G42" i="38" s="1"/>
  <c r="T42" i="38" s="1"/>
  <c r="P3" i="26"/>
  <c r="P38" i="26" s="1"/>
  <c r="E46" i="45"/>
  <c r="D46" i="45"/>
  <c r="E32" i="45"/>
  <c r="D32" i="45"/>
  <c r="D18" i="45"/>
  <c r="T3" i="26" l="1"/>
  <c r="P46" i="45"/>
  <c r="Q43" i="45"/>
  <c r="Q42" i="45"/>
  <c r="Q41" i="45"/>
  <c r="Q40" i="45"/>
  <c r="Q39" i="45"/>
  <c r="Q38" i="45"/>
  <c r="Q37" i="45"/>
  <c r="Q36" i="45"/>
  <c r="Q35" i="45"/>
  <c r="Q33" i="45"/>
  <c r="Q29" i="45"/>
  <c r="Q28" i="45"/>
  <c r="Q27" i="45"/>
  <c r="Q26" i="45"/>
  <c r="Q25" i="45"/>
  <c r="Q24" i="45"/>
  <c r="Q23" i="45"/>
  <c r="Q22" i="45"/>
  <c r="Q21" i="45"/>
  <c r="Q19" i="45"/>
  <c r="Q15" i="45"/>
  <c r="Q14" i="45"/>
  <c r="Q13" i="45"/>
  <c r="Q12" i="45"/>
  <c r="Q11" i="45"/>
  <c r="Q10" i="45"/>
  <c r="Q9" i="45"/>
  <c r="Q8" i="45"/>
  <c r="Q7" i="45"/>
  <c r="Q5" i="45"/>
  <c r="D5" i="47" s="1"/>
  <c r="D6" i="47" l="1"/>
  <c r="D7" i="47"/>
  <c r="D8" i="47"/>
  <c r="D9" i="47"/>
  <c r="D10" i="47"/>
  <c r="D11" i="47"/>
  <c r="D12" i="47"/>
  <c r="D13" i="47"/>
  <c r="D14" i="47"/>
  <c r="D15" i="47"/>
  <c r="E15" i="47" s="1"/>
  <c r="Q18" i="45"/>
  <c r="Q32" i="45"/>
  <c r="Q46" i="45"/>
  <c r="E17" i="47" l="1"/>
  <c r="E16" i="47"/>
  <c r="E14" i="47"/>
  <c r="E13" i="47"/>
  <c r="E12" i="47"/>
  <c r="E11" i="47"/>
  <c r="E10" i="47"/>
  <c r="E9" i="47"/>
  <c r="E8" i="47"/>
  <c r="E7" i="47"/>
  <c r="E6" i="47"/>
  <c r="E5" i="47"/>
  <c r="E6" i="38"/>
  <c r="E9" i="38" l="1"/>
  <c r="E50" i="38" l="1"/>
  <c r="E51" i="38"/>
  <c r="E49" i="38"/>
  <c r="E48" i="38"/>
  <c r="E47" i="38"/>
  <c r="E46" i="38"/>
  <c r="E45" i="38"/>
  <c r="E44" i="38"/>
  <c r="E43" i="38"/>
  <c r="E42" i="38"/>
  <c r="E5" i="38" l="1"/>
  <c r="E7" i="38"/>
  <c r="E8" i="38"/>
  <c r="E11" i="38"/>
  <c r="E12" i="38"/>
  <c r="E13" i="38"/>
  <c r="E14" i="38"/>
  <c r="E4" i="38"/>
  <c r="G4" i="38" l="1"/>
  <c r="T4" i="38" s="1"/>
  <c r="G5" i="38"/>
  <c r="T5" i="38" s="1"/>
  <c r="K3" i="22"/>
  <c r="K9" i="22"/>
  <c r="K8" i="22"/>
  <c r="K7" i="22"/>
  <c r="K6" i="22"/>
  <c r="K5" i="22"/>
  <c r="K4" i="22"/>
  <c r="K2" i="22"/>
  <c r="J9" i="22"/>
  <c r="J8" i="22"/>
  <c r="J7" i="22"/>
  <c r="J6" i="22"/>
  <c r="J5" i="22"/>
  <c r="J4" i="22"/>
  <c r="J3" i="22"/>
  <c r="J2" i="22"/>
  <c r="I9" i="22"/>
  <c r="I8" i="22"/>
  <c r="I7" i="22"/>
  <c r="I6" i="22"/>
  <c r="I5" i="22"/>
  <c r="I4" i="22"/>
  <c r="I3" i="22"/>
  <c r="I2" i="22"/>
  <c r="I11" i="22" l="1"/>
  <c r="J11" i="22"/>
  <c r="K11" i="22"/>
  <c r="L11" i="22"/>
</calcChain>
</file>

<file path=xl/sharedStrings.xml><?xml version="1.0" encoding="utf-8"?>
<sst xmlns="http://schemas.openxmlformats.org/spreadsheetml/2006/main" count="1696" uniqueCount="213">
  <si>
    <t>GOLD LOAN</t>
  </si>
  <si>
    <t>INVESTMENT</t>
  </si>
  <si>
    <t>VEHICLE LOAN</t>
  </si>
  <si>
    <t>FLEXI LOAN</t>
  </si>
  <si>
    <t>VENGALLOOR</t>
  </si>
  <si>
    <t>CHALAI</t>
  </si>
  <si>
    <t>THIRUVAMPADY</t>
  </si>
  <si>
    <t>PONNURUNNI</t>
  </si>
  <si>
    <t>KANJIKUZHI</t>
  </si>
  <si>
    <t>OPENING DATE</t>
  </si>
  <si>
    <t>BRANCH</t>
  </si>
  <si>
    <t>ENGAPUZHA</t>
  </si>
  <si>
    <t>NILABUR</t>
  </si>
  <si>
    <t>KOLLAM PALLIMUKKU</t>
  </si>
  <si>
    <t>TOTAL</t>
  </si>
  <si>
    <t>SL NO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</si>
  <si>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</si>
  <si>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</si>
  <si>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</si>
  <si>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</si>
  <si>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</si>
  <si>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</si>
  <si>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</si>
  <si>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</si>
  <si>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</si>
  <si>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</si>
  <si>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</si>
  <si>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</si>
  <si>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PRODUCT</t>
  </si>
  <si>
    <t>MONTH</t>
  </si>
  <si>
    <t>AXIVA</t>
  </si>
  <si>
    <t>RICHFIELD</t>
  </si>
  <si>
    <t>KLM GLOBAL</t>
  </si>
  <si>
    <t>ASSET FIN</t>
  </si>
  <si>
    <t>COMPANY</t>
  </si>
  <si>
    <t>% Achieved</t>
  </si>
  <si>
    <t>Resources O/s</t>
  </si>
  <si>
    <t>MONTH END AMOUNT</t>
  </si>
  <si>
    <t>Branch</t>
  </si>
  <si>
    <t>Vehicle Loan O/S</t>
  </si>
  <si>
    <t>Flexi Loan O/S</t>
  </si>
  <si>
    <t>Vehicle Loan Yield /Month</t>
  </si>
  <si>
    <t>Flexi Loan Yield /Month</t>
  </si>
  <si>
    <t>Resources Yield / Month</t>
  </si>
  <si>
    <t>TPP Income</t>
  </si>
  <si>
    <t>Total Yield / Month</t>
  </si>
  <si>
    <t>HO Costs</t>
  </si>
  <si>
    <t>Benchmark</t>
  </si>
  <si>
    <t>Status</t>
  </si>
  <si>
    <t>KANJIKUZHY</t>
  </si>
  <si>
    <t>KOLLAM-PALLIMUKKU</t>
  </si>
  <si>
    <t>NILAMBUR</t>
  </si>
  <si>
    <t>THIRUVAMBADY</t>
  </si>
  <si>
    <t>Mfn- O/S</t>
  </si>
  <si>
    <t>Mfn- O/SYield /Month</t>
  </si>
  <si>
    <t xml:space="preserve">Gold Loan O/s </t>
  </si>
  <si>
    <t>Gold Loan Yield /Month</t>
  </si>
  <si>
    <t>MONTHS</t>
  </si>
  <si>
    <t>NILAMBUR MFI</t>
  </si>
  <si>
    <t>TPP Income insurance (premium AMT)</t>
  </si>
  <si>
    <t>KUTTIADY</t>
  </si>
  <si>
    <t>RFSL0002</t>
  </si>
  <si>
    <t>RFSL0003</t>
  </si>
  <si>
    <t>RFSL0004</t>
  </si>
  <si>
    <t>RFSL0005</t>
  </si>
  <si>
    <t>RFSL0006</t>
  </si>
  <si>
    <t>RFSL0007</t>
  </si>
  <si>
    <t>RFSL0008</t>
  </si>
  <si>
    <t>RFSL0009</t>
  </si>
  <si>
    <t>BR CODE</t>
  </si>
  <si>
    <t>ONLY GOLD LOAN</t>
  </si>
  <si>
    <t>BELOW 1 YEAR BRANCH</t>
  </si>
  <si>
    <t>ONLY INVESTMENT</t>
  </si>
  <si>
    <t>3 CR</t>
  </si>
  <si>
    <t>2 CR</t>
  </si>
  <si>
    <t>ABOVE 1 YEAR</t>
  </si>
  <si>
    <t>2.5 CR</t>
  </si>
  <si>
    <t>3.75 CR</t>
  </si>
  <si>
    <t>AVERAGE</t>
  </si>
  <si>
    <t>1 CR GOLD &amp; 1.5 CR INVESTMENT</t>
  </si>
  <si>
    <t>1.25 CR GOLD &amp; 1.88 CR INVESTMENT</t>
  </si>
  <si>
    <t>1.5 CR GOLD &amp; 75 LAKH INVESTMENT</t>
  </si>
  <si>
    <t>1.75 CR GOLD &amp; 1.10 CR INVESTMENT</t>
  </si>
  <si>
    <t>KALPETTA</t>
  </si>
  <si>
    <t>RFSL0010</t>
  </si>
  <si>
    <t xml:space="preserve">MONTH : </t>
  </si>
  <si>
    <t>AS ON :</t>
  </si>
  <si>
    <t>TARGET</t>
  </si>
  <si>
    <t>% ACHIVED</t>
  </si>
  <si>
    <t>INSURANCE</t>
  </si>
  <si>
    <t>MANNANCHERRY</t>
  </si>
  <si>
    <t>RICHFIELD FINANCIAL SERVICES LTD  MSME GOLD &amp; INVESTMENT</t>
  </si>
  <si>
    <t>ELAMAKKARA</t>
  </si>
  <si>
    <t>RICHFIELD FINANCIAL SERVICES LTD MICRO-FINANCE</t>
  </si>
  <si>
    <t>RFSL0011</t>
  </si>
  <si>
    <t>RFSL0012</t>
  </si>
  <si>
    <t>rank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</si>
  <si>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</si>
  <si>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</si>
  <si>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</si>
  <si>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</si>
  <si>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</si>
  <si>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</si>
  <si>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</si>
  <si>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</si>
  <si>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</si>
  <si>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</si>
  <si>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</si>
  <si>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</si>
  <si>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</si>
  <si>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RFSL BRANCH RANKING</t>
  </si>
  <si>
    <t>STAFF NAME</t>
  </si>
  <si>
    <t>VARUN</t>
  </si>
  <si>
    <t>JOMY</t>
  </si>
  <si>
    <t>branch</t>
  </si>
  <si>
    <t>%</t>
  </si>
  <si>
    <t>RFSL staff RANKING</t>
  </si>
  <si>
    <t>staff name</t>
  </si>
  <si>
    <t>designation</t>
  </si>
  <si>
    <t>RFSL TARGET &amp; ACHIVEMENTS (1 APR 25 - 31 MAR 26)</t>
  </si>
  <si>
    <t>OCHIRA</t>
  </si>
  <si>
    <t>KUNNAMANGALAM</t>
  </si>
  <si>
    <t>RFSL0013</t>
  </si>
  <si>
    <t>RFSL0014</t>
  </si>
  <si>
    <t>RFSL0015</t>
  </si>
  <si>
    <t>POONAMALLE</t>
  </si>
  <si>
    <t>MANJERI</t>
  </si>
  <si>
    <t>PETTA-TRIPUNITHURA</t>
  </si>
  <si>
    <t>EDAKKARA</t>
  </si>
  <si>
    <t>EDAPPAL</t>
  </si>
  <si>
    <t>KATTAKADA</t>
  </si>
  <si>
    <t>KUDASSANAD</t>
  </si>
  <si>
    <t>NARIKKUNI</t>
  </si>
  <si>
    <t>OLAVAKODE</t>
  </si>
  <si>
    <t>RAMAMURTHY NAGAR</t>
  </si>
  <si>
    <t>SOMASUNDARAPALAYA</t>
  </si>
  <si>
    <t>THEKKEMALA</t>
  </si>
  <si>
    <t>AREKERE</t>
  </si>
  <si>
    <t>KARUNAGAPPALLY</t>
  </si>
  <si>
    <t>KENGERI UPANAGARA</t>
  </si>
  <si>
    <t>MUNESHWARA NAGAR</t>
  </si>
  <si>
    <t>POOJAPURA</t>
  </si>
  <si>
    <t>Insurance</t>
  </si>
  <si>
    <t>Insurance Count</t>
  </si>
  <si>
    <t>Sl No</t>
  </si>
  <si>
    <t>Vintage Months</t>
  </si>
  <si>
    <t>As on : 10-12-2025</t>
  </si>
  <si>
    <t>HEAD OFFICE</t>
  </si>
  <si>
    <t xml:space="preserve">YTD % </t>
  </si>
  <si>
    <t>BABUSAPALYA</t>
  </si>
  <si>
    <t>BHUVANESWARI NAGAR</t>
  </si>
  <si>
    <t>KALKERE MAIN ROAD</t>
  </si>
  <si>
    <t>KOTTARAKKARA</t>
  </si>
  <si>
    <t>LAGGERE</t>
  </si>
  <si>
    <t>RFSL0030</t>
  </si>
  <si>
    <t>RFSL0034</t>
  </si>
  <si>
    <t>RFSL0019</t>
  </si>
  <si>
    <t>RFSL0035</t>
  </si>
  <si>
    <t>RFSL0023</t>
  </si>
  <si>
    <t>RFSL0022</t>
  </si>
  <si>
    <t>RFSL0025</t>
  </si>
  <si>
    <t>RFSL0036</t>
  </si>
  <si>
    <t>RFSL0027</t>
  </si>
  <si>
    <t>RFSL0024</t>
  </si>
  <si>
    <t>RFSL0018</t>
  </si>
  <si>
    <t>RFSL0021</t>
  </si>
  <si>
    <t>RFSL0032</t>
  </si>
  <si>
    <t>RFSL0028</t>
  </si>
  <si>
    <t>RFSL0017</t>
  </si>
  <si>
    <t>RFSL0031</t>
  </si>
  <si>
    <t>RFSL0033</t>
  </si>
  <si>
    <t>OPE-DATE</t>
  </si>
  <si>
    <t>REGION</t>
  </si>
  <si>
    <t>ROI</t>
  </si>
  <si>
    <t>SOUTH KERALA</t>
  </si>
  <si>
    <t>APR</t>
  </si>
  <si>
    <t>AUG</t>
  </si>
  <si>
    <t>SEP</t>
  </si>
  <si>
    <t>OCT</t>
  </si>
  <si>
    <t>NOV</t>
  </si>
  <si>
    <t>DEC</t>
  </si>
  <si>
    <t>JAN</t>
  </si>
  <si>
    <t>FEB</t>
  </si>
  <si>
    <t>MAR</t>
  </si>
  <si>
    <t>JUL</t>
  </si>
  <si>
    <t>JUN</t>
  </si>
  <si>
    <t>NORTH KERALA</t>
  </si>
  <si>
    <t>DAYS</t>
  </si>
  <si>
    <t>UZHAVOOR</t>
  </si>
  <si>
    <t>PL-ALATHUR</t>
  </si>
  <si>
    <t>PL-AMBALLUR</t>
  </si>
  <si>
    <t>PL-BALUSSERY</t>
  </si>
  <si>
    <t>PL-EDAVANNA</t>
  </si>
  <si>
    <t>PL-ENGAPUZHA</t>
  </si>
  <si>
    <t>PL-IRINJALAKUDA</t>
  </si>
  <si>
    <t>PL-KALLADIKODE</t>
  </si>
  <si>
    <t>PL-KODUNGALLUR</t>
  </si>
  <si>
    <t>PL-KODUVALLY</t>
  </si>
  <si>
    <t>PL-KUNNAMKULAM</t>
  </si>
  <si>
    <t>PL-KUTTIYADI</t>
  </si>
  <si>
    <t>PL-PALAKKAD</t>
  </si>
  <si>
    <t>PL-PAZHAYANNUR</t>
  </si>
  <si>
    <t>PL-PERAMBRA</t>
  </si>
  <si>
    <t>PL-RAMANATTUKARA</t>
  </si>
  <si>
    <t>PL-THATHAMANGALAM</t>
  </si>
  <si>
    <t>PL-VALAPPAD</t>
  </si>
  <si>
    <t>PL-VANIYAMKULAM</t>
  </si>
  <si>
    <t>PL-WADAKKANCHERY</t>
  </si>
  <si>
    <t>TPP Income Current month loan disbursement base</t>
  </si>
  <si>
    <t>CALICUT</t>
  </si>
  <si>
    <t>THRISSUR</t>
  </si>
  <si>
    <t>RICHFIELD FINANCIAL SERVICES LTD M-FIN      CALICUT - 9    THRISSUR  - 11</t>
  </si>
  <si>
    <t>RICHFIELD FINANCIAL SERVICES LTD                              ROI -10       SOUTH KERALA -8     NORTH KERALA 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</si>
</sst>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sz val="16"/>
      <color rgb="FF002060"/>
      <name val="Algerian"/>
      <family val="5"/>
    </font>
    <font>
      <b/>
      <sz val="12"/>
      <color theme="1"/>
      <name val="Arial Rounded MT Bold"/>
      <family val="2"/>
    </font>
    <font>
      <b/>
      <sz val="14"/>
      <color rgb="FF002060"/>
      <name val="Algerian"/>
      <family val="5"/>
    </font>
    <font>
      <b/>
      <sz val="14"/>
      <color rgb="FF002060"/>
      <name val="Arial Black"/>
      <family val="2"/>
    </font>
    <font>
      <b/>
      <sz val="12"/>
      <color theme="1"/>
      <name val="Bodoni MT Black"/>
      <family val="1"/>
    </font>
    <font>
      <b/>
      <sz val="11"/>
      <color theme="1"/>
      <name val="Bodoni MT Black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rgb="FFFFC000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4" fontId="2" fillId="3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5" fontId="0" fillId="0" borderId="1" xfId="1" applyNumberFormat="1" applyFont="1" applyBorder="1"/>
    <xf numFmtId="10" fontId="0" fillId="0" borderId="1" xfId="0" applyNumberFormat="1" applyBorder="1"/>
    <xf numFmtId="15" fontId="5" fillId="0" borderId="1" xfId="0" applyNumberFormat="1" applyFont="1" applyBorder="1" applyAlignment="1">
      <alignment horizontal="left" vertical="center"/>
    </xf>
    <xf numFmtId="165" fontId="2" fillId="0" borderId="1" xfId="1" applyNumberFormat="1" applyFont="1" applyBorder="1"/>
    <xf numFmtId="14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4" fontId="7" fillId="0" borderId="0" xfId="0" applyNumberFormat="1" applyFont="1"/>
    <xf numFmtId="165" fontId="2" fillId="0" borderId="1" xfId="0" applyNumberFormat="1" applyFont="1" applyBorder="1"/>
    <xf numFmtId="9" fontId="2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164" fontId="4" fillId="0" borderId="1" xfId="1" applyNumberFormat="1" applyFont="1" applyFill="1" applyBorder="1" applyAlignment="1" applyProtection="1">
      <alignment vertical="center"/>
      <protection hidden="1"/>
    </xf>
    <xf numFmtId="10" fontId="4" fillId="0" borderId="1" xfId="1" applyNumberFormat="1" applyFont="1" applyFill="1" applyBorder="1" applyAlignment="1" applyProtection="1">
      <alignment horizontal="right"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164" fontId="12" fillId="0" borderId="1" xfId="1" applyNumberFormat="1" applyFont="1" applyFill="1" applyBorder="1" applyAlignment="1" applyProtection="1">
      <alignment vertical="center"/>
      <protection hidden="1"/>
    </xf>
    <xf numFmtId="9" fontId="12" fillId="0" borderId="1" xfId="0" applyNumberFormat="1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0" fontId="4" fillId="0" borderId="1" xfId="0" applyNumberFormat="1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0" fontId="0" fillId="0" borderId="0" xfId="0" applyNumberFormat="1"/>
    <xf numFmtId="9" fontId="2" fillId="0" borderId="1" xfId="1" applyNumberFormat="1" applyFont="1" applyBorder="1" applyAlignment="1">
      <alignment horizontal="right"/>
    </xf>
    <xf numFmtId="9" fontId="2" fillId="0" borderId="1" xfId="1" applyNumberFormat="1" applyFont="1" applyBorder="1"/>
    <xf numFmtId="0" fontId="7" fillId="0" borderId="0" xfId="0" applyFont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vertical="center"/>
      <protection hidden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0" xfId="0" applyAlignment="1">
      <alignment horizontal="left"/>
    </xf>
    <xf numFmtId="9" fontId="0" fillId="0" borderId="1" xfId="0" applyNumberFormat="1" applyBorder="1"/>
    <xf numFmtId="0" fontId="0" fillId="4" borderId="1" xfId="0" applyFill="1" applyBorder="1"/>
    <xf numFmtId="9" fontId="2" fillId="0" borderId="0" xfId="0" applyNumberFormat="1" applyFont="1"/>
    <xf numFmtId="165" fontId="0" fillId="0" borderId="1" xfId="1" applyNumberFormat="1" applyFont="1" applyFill="1" applyBorder="1"/>
    <xf numFmtId="1" fontId="0" fillId="0" borderId="0" xfId="0" applyNumberFormat="1"/>
    <xf numFmtId="1" fontId="1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" fontId="2" fillId="3" borderId="1" xfId="0" applyNumberFormat="1" applyFont="1" applyFill="1" applyBorder="1"/>
    <xf numFmtId="0" fontId="0" fillId="0" borderId="10" xfId="0" applyBorder="1"/>
    <xf numFmtId="2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/>
    <xf numFmtId="1" fontId="15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/>
    <xf numFmtId="9" fontId="0" fillId="0" borderId="0" xfId="0" applyNumberFormat="1"/>
    <xf numFmtId="15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9" fontId="15" fillId="0" borderId="1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CFFA-E4B8-4EA3-AAFD-8D38D8AF30B7}">
  <sheetPr codeName="Sheet3"/>
  <dimension ref="A1:R49"/>
  <sheetViews>
    <sheetView workbookViewId="0">
      <selection activeCell="K3" sqref="K3"/>
    </sheetView>
  </sheetViews>
  <sheetFormatPr defaultRowHeight="14.4" x14ac:dyDescent="0.3"/>
  <cols>
    <col min="1" max="1" width="5.88671875" bestFit="1" customWidth="1"/>
    <col min="2" max="2" width="10.88671875" customWidth="1"/>
    <col min="3" max="3" width="19.6640625" customWidth="1"/>
    <col min="4" max="4" width="15" customWidth="1"/>
    <col min="5" max="5" width="16.77734375" customWidth="1"/>
    <col min="6" max="6" width="20.33203125" bestFit="1" customWidth="1"/>
    <col min="8" max="8" width="20.21875" bestFit="1" customWidth="1"/>
    <col min="9" max="9" width="11.21875" bestFit="1" customWidth="1"/>
    <col min="10" max="10" width="12.21875" bestFit="1" customWidth="1"/>
    <col min="11" max="11" width="13.33203125" bestFit="1" customWidth="1"/>
    <col min="12" max="12" width="12.21875" customWidth="1"/>
    <col min="14" max="14" width="11.109375" bestFit="1" customWidth="1"/>
    <col min="15" max="15" width="20.21875" bestFit="1" customWidth="1"/>
    <col min="16" max="16" width="11.5546875" bestFit="1" customWidth="1"/>
    <col min="17" max="17" width="13.109375" bestFit="1" customWidth="1"/>
  </cols>
  <sheetData>
    <row r="1" spans="1:18" x14ac:dyDescent="0.3">
      <c r="A1" s="2" t="s">
        <v>15</v>
      </c>
      <c r="B1" s="2" t="s">
        <v>29</v>
      </c>
      <c r="C1" s="2" t="s">
        <v>10</v>
      </c>
      <c r="D1" s="2" t="s">
        <v>34</v>
      </c>
      <c r="E1" s="2" t="s">
        <v>28</v>
      </c>
      <c r="F1" s="2" t="s">
        <v>37</v>
      </c>
      <c r="H1" s="2" t="s">
        <v>10</v>
      </c>
      <c r="I1" s="2" t="s">
        <v>0</v>
      </c>
      <c r="J1" s="2" t="s">
        <v>1</v>
      </c>
      <c r="K1" s="2" t="s">
        <v>2</v>
      </c>
      <c r="L1" s="2" t="s">
        <v>3</v>
      </c>
      <c r="N1" s="2" t="s">
        <v>29</v>
      </c>
      <c r="O1" s="2" t="s">
        <v>10</v>
      </c>
      <c r="P1" s="2" t="s">
        <v>34</v>
      </c>
      <c r="Q1" s="2" t="s">
        <v>28</v>
      </c>
      <c r="R1" s="1"/>
    </row>
    <row r="2" spans="1:18" x14ac:dyDescent="0.3">
      <c r="A2" s="2">
        <v>1</v>
      </c>
      <c r="B2" s="1" t="s">
        <v>16</v>
      </c>
      <c r="C2" s="1" t="s">
        <v>4</v>
      </c>
      <c r="D2" s="1" t="s">
        <v>31</v>
      </c>
      <c r="E2" s="1" t="s">
        <v>0</v>
      </c>
      <c r="F2" s="3">
        <v>422500</v>
      </c>
      <c r="H2" s="2" t="s">
        <v>4</v>
      </c>
      <c r="I2" s="3">
        <f>SUMPRODUCT(F2:F9999*(E2:E9999="GOLD LOAN")*(C2:C9999="VENGALLOOR"))</f>
        <v>2131960</v>
      </c>
      <c r="J2" s="3">
        <f>SUMPRODUCT(F2:F9999*(E2:E9999="INVESTMENT")*(C2:C9999="VENGALLOOR"))</f>
        <v>0</v>
      </c>
      <c r="K2" s="3">
        <f>SUMPRODUCT(F2:F9999*(E2:E9999="VEHICLE LOAN")*(C2:C9999="VENGALLOOR"))</f>
        <v>200000</v>
      </c>
      <c r="L2" s="3"/>
      <c r="N2" s="2" t="s">
        <v>16</v>
      </c>
      <c r="O2" s="2" t="s">
        <v>4</v>
      </c>
      <c r="P2" s="2" t="s">
        <v>30</v>
      </c>
      <c r="Q2" s="2" t="s">
        <v>0</v>
      </c>
      <c r="R2" s="2"/>
    </row>
    <row r="3" spans="1:18" x14ac:dyDescent="0.3">
      <c r="A3" s="2">
        <v>2</v>
      </c>
      <c r="B3" s="1" t="s">
        <v>16</v>
      </c>
      <c r="C3" s="1" t="s">
        <v>4</v>
      </c>
      <c r="D3" s="1" t="s">
        <v>33</v>
      </c>
      <c r="E3" s="1" t="s">
        <v>3</v>
      </c>
      <c r="F3" s="3">
        <v>3000000</v>
      </c>
      <c r="H3" s="2" t="s">
        <v>8</v>
      </c>
      <c r="I3" s="3">
        <f>SUMPRODUCT(F2:F10000*(E2:E10000="GOLD LOAN")*(C2:C10000="KANJIKUZHI"))</f>
        <v>1473730</v>
      </c>
      <c r="J3" s="3">
        <f>SUMPRODUCT(F2:F10000*(E2:E10000="INVESTMENT")*(C2:C10000="KANJIKUZHI"))</f>
        <v>0</v>
      </c>
      <c r="K3" s="3">
        <f>SUMPRODUCT(F2:F10000*(E2:E10000="VEHICLE LOAN")*(C2:C10000="KANJIKUZHI"))</f>
        <v>0</v>
      </c>
      <c r="L3" s="3"/>
      <c r="N3" s="2" t="s">
        <v>17</v>
      </c>
      <c r="O3" s="2" t="s">
        <v>8</v>
      </c>
      <c r="P3" s="2" t="s">
        <v>31</v>
      </c>
      <c r="Q3" s="2" t="s">
        <v>1</v>
      </c>
      <c r="R3" s="2"/>
    </row>
    <row r="4" spans="1:18" x14ac:dyDescent="0.3">
      <c r="A4" s="2">
        <v>3</v>
      </c>
      <c r="B4" s="1" t="s">
        <v>16</v>
      </c>
      <c r="C4" s="1" t="s">
        <v>8</v>
      </c>
      <c r="D4" s="1" t="s">
        <v>31</v>
      </c>
      <c r="E4" s="1" t="s">
        <v>0</v>
      </c>
      <c r="F4" s="3">
        <v>441500</v>
      </c>
      <c r="H4" s="2" t="s">
        <v>7</v>
      </c>
      <c r="I4" s="3">
        <f>SUMPRODUCT(F2:F10001*(E2:E10001="GOLD LOAN")*(C2:C10001="PONNURUNNI"))</f>
        <v>508362</v>
      </c>
      <c r="J4" s="3">
        <f>SUMPRODUCT(F2:F10001*(E2:E10001="INVESTMENT")*(C2:C10001="PONNURUNNI"))</f>
        <v>2100000</v>
      </c>
      <c r="K4" s="3">
        <f>SUMPRODUCT(F2:F10001*(F2:F10001="VEHICLE LOAN")*(D2:D10001="PONNURUNNI"))</f>
        <v>0</v>
      </c>
      <c r="L4" s="3"/>
      <c r="N4" s="2" t="s">
        <v>18</v>
      </c>
      <c r="O4" s="2" t="s">
        <v>7</v>
      </c>
      <c r="P4" s="2" t="s">
        <v>32</v>
      </c>
      <c r="Q4" s="2" t="s">
        <v>2</v>
      </c>
      <c r="R4" s="2"/>
    </row>
    <row r="5" spans="1:18" x14ac:dyDescent="0.3">
      <c r="A5" s="2">
        <v>4</v>
      </c>
      <c r="B5" s="1" t="s">
        <v>17</v>
      </c>
      <c r="C5" s="1" t="s">
        <v>4</v>
      </c>
      <c r="D5" s="1" t="s">
        <v>31</v>
      </c>
      <c r="E5" s="1" t="s">
        <v>0</v>
      </c>
      <c r="F5" s="3">
        <v>1709460</v>
      </c>
      <c r="H5" s="2" t="s">
        <v>6</v>
      </c>
      <c r="I5" s="3">
        <f>SUMPRODUCT(F2:F10002*(E2:E10002="GOLD LOAN")*(C2:C10002="THIRUVAMPADY"))</f>
        <v>209842</v>
      </c>
      <c r="J5" s="3">
        <f>SUMPRODUCT(F2:F10002*(E2:E10002="INVESTMENT")*(C2:C10002="THIRUVAMPADY"))</f>
        <v>0</v>
      </c>
      <c r="K5" s="3">
        <f>SUMPRODUCT(F2:F10002*(F2:F10002="VEHICLE LOAN")*(D2:D10002="THIRUVAMPADY"))</f>
        <v>0</v>
      </c>
      <c r="L5" s="3"/>
      <c r="N5" s="2" t="s">
        <v>19</v>
      </c>
      <c r="O5" s="2" t="s">
        <v>6</v>
      </c>
      <c r="P5" s="2" t="s">
        <v>33</v>
      </c>
      <c r="Q5" s="2" t="s">
        <v>3</v>
      </c>
      <c r="R5" s="2"/>
    </row>
    <row r="6" spans="1:18" x14ac:dyDescent="0.3">
      <c r="A6" s="2">
        <v>5</v>
      </c>
      <c r="B6" s="1" t="s">
        <v>17</v>
      </c>
      <c r="C6" s="1" t="s">
        <v>4</v>
      </c>
      <c r="D6" s="1" t="s">
        <v>31</v>
      </c>
      <c r="E6" s="1" t="s">
        <v>2</v>
      </c>
      <c r="F6" s="3">
        <v>200000</v>
      </c>
      <c r="H6" s="2" t="s">
        <v>5</v>
      </c>
      <c r="I6" s="3">
        <f>SUMPRODUCT(F2:F10003*(E2:E10003="GOLD LOAN")*(C2:C10003="CHALAI"))</f>
        <v>0</v>
      </c>
      <c r="J6" s="3">
        <f>SUMPRODUCT(F2:F10003*(E2:E10003="INVESTMENT")*(C2:C10003="CHALAI"))</f>
        <v>550000</v>
      </c>
      <c r="K6" s="3">
        <f>SUMPRODUCT(F2:F10003*(F2:F10003="VEHICLE LOAN")*(D2:D10003="CHALAI"))</f>
        <v>0</v>
      </c>
      <c r="L6" s="3"/>
      <c r="N6" s="2" t="s">
        <v>20</v>
      </c>
      <c r="O6" s="2" t="s">
        <v>5</v>
      </c>
      <c r="P6" s="2"/>
      <c r="Q6" s="2"/>
      <c r="R6" s="2"/>
    </row>
    <row r="7" spans="1:18" x14ac:dyDescent="0.3">
      <c r="A7" s="2">
        <v>6</v>
      </c>
      <c r="B7" s="1" t="s">
        <v>17</v>
      </c>
      <c r="C7" s="1" t="s">
        <v>4</v>
      </c>
      <c r="D7" s="1" t="s">
        <v>33</v>
      </c>
      <c r="E7" s="1" t="s">
        <v>3</v>
      </c>
      <c r="F7" s="3">
        <v>5000000</v>
      </c>
      <c r="H7" s="2" t="s">
        <v>11</v>
      </c>
      <c r="I7" s="3">
        <f>SUMPRODUCT(F2:F10004*(E2:E10004="GOLD LOAN")*(C2:C10004="ENGAPUZHA"))</f>
        <v>0</v>
      </c>
      <c r="J7" s="3">
        <f>SUMPRODUCT(F2:F10004*(E2:E10004="INVESTMENT")*(C2:C10004="ENGAPUZHA"))</f>
        <v>0</v>
      </c>
      <c r="K7" s="3">
        <f>SUMPRODUCT(F2:F10004*(F2:F10004="VEHICLE LOAN")*(D2:D10004="ENFAPUZHA"))</f>
        <v>0</v>
      </c>
      <c r="L7" s="3"/>
      <c r="N7" s="2" t="s">
        <v>21</v>
      </c>
      <c r="O7" s="2" t="s">
        <v>11</v>
      </c>
      <c r="P7" s="2"/>
      <c r="Q7" s="2"/>
      <c r="R7" s="2"/>
    </row>
    <row r="8" spans="1:18" x14ac:dyDescent="0.3">
      <c r="A8" s="2">
        <v>7</v>
      </c>
      <c r="B8" s="1" t="s">
        <v>17</v>
      </c>
      <c r="C8" s="1" t="s">
        <v>8</v>
      </c>
      <c r="D8" s="1" t="s">
        <v>31</v>
      </c>
      <c r="E8" s="1" t="s">
        <v>0</v>
      </c>
      <c r="F8" s="3">
        <v>1032230</v>
      </c>
      <c r="H8" s="2" t="s">
        <v>12</v>
      </c>
      <c r="I8" s="3">
        <f>SUMPRODUCT(F2:F10005*(E2:E10005="GOLD LOAN")*(C2:C10005="NILABUR"))</f>
        <v>0</v>
      </c>
      <c r="J8" s="3">
        <f>SUMPRODUCT(F2:F10005*(E2:E10005="INVESTMENT")*(C2:C10005="NILABUR"))</f>
        <v>0</v>
      </c>
      <c r="K8" s="3">
        <f>SUMPRODUCT(F2:F10005*(F2:F10005="VEHICLE LOAN")*(D2:D10005="NILABUR"))</f>
        <v>0</v>
      </c>
      <c r="L8" s="3"/>
      <c r="N8" s="2" t="s">
        <v>22</v>
      </c>
      <c r="O8" s="2" t="s">
        <v>12</v>
      </c>
      <c r="P8" s="2"/>
      <c r="Q8" s="2"/>
      <c r="R8" s="2"/>
    </row>
    <row r="9" spans="1:18" x14ac:dyDescent="0.3">
      <c r="A9" s="2">
        <v>8</v>
      </c>
      <c r="B9" s="1" t="s">
        <v>17</v>
      </c>
      <c r="C9" s="1" t="s">
        <v>7</v>
      </c>
      <c r="D9" s="1" t="s">
        <v>31</v>
      </c>
      <c r="E9" s="1" t="s">
        <v>0</v>
      </c>
      <c r="F9" s="3">
        <v>508362</v>
      </c>
      <c r="H9" s="2" t="s">
        <v>13</v>
      </c>
      <c r="I9" s="3">
        <f>SUMPRODUCT(F2:F10006*(E2:E10006="GOLD LOAN")*(C2:C10006="KOLLAM PALLIMUKKU"))</f>
        <v>0</v>
      </c>
      <c r="J9" s="3">
        <f>SUMPRODUCT(F2:F10006*(E2:E10006="INVESTMENT")*(C2:C10006="KOLLAM PALLIMUKKU"))</f>
        <v>0</v>
      </c>
      <c r="K9" s="3">
        <f>SUMPRODUCT(F2:F10006*(F2:F10006="VEHICLE LOAN")*(D2:D10006="KOLLAM PALLIMUKKU"))</f>
        <v>0</v>
      </c>
      <c r="L9" s="3"/>
      <c r="N9" s="2" t="s">
        <v>23</v>
      </c>
      <c r="O9" s="2" t="s">
        <v>13</v>
      </c>
      <c r="P9" s="2"/>
      <c r="Q9" s="2"/>
      <c r="R9" s="2"/>
    </row>
    <row r="10" spans="1:18" x14ac:dyDescent="0.3">
      <c r="A10" s="2">
        <v>9</v>
      </c>
      <c r="B10" s="1" t="s">
        <v>17</v>
      </c>
      <c r="C10" s="1" t="s">
        <v>7</v>
      </c>
      <c r="D10" s="1" t="s">
        <v>32</v>
      </c>
      <c r="E10" s="1" t="s">
        <v>1</v>
      </c>
      <c r="F10" s="3">
        <v>2100000</v>
      </c>
      <c r="H10" s="1"/>
      <c r="I10" s="3"/>
      <c r="J10" s="3"/>
      <c r="K10" s="3"/>
      <c r="L10" s="3"/>
      <c r="N10" s="2" t="s">
        <v>24</v>
      </c>
      <c r="O10" s="2"/>
      <c r="P10" s="2"/>
      <c r="Q10" s="2"/>
      <c r="R10" s="2"/>
    </row>
    <row r="11" spans="1:18" x14ac:dyDescent="0.3">
      <c r="A11" s="2">
        <v>10</v>
      </c>
      <c r="B11" s="1" t="s">
        <v>17</v>
      </c>
      <c r="C11" s="1" t="s">
        <v>6</v>
      </c>
      <c r="D11" s="1" t="s">
        <v>31</v>
      </c>
      <c r="E11" s="1" t="s">
        <v>0</v>
      </c>
      <c r="F11" s="3">
        <v>209842</v>
      </c>
      <c r="H11" s="2" t="s">
        <v>14</v>
      </c>
      <c r="I11" s="3">
        <f t="shared" ref="I11:K11" si="0">SUM(I2:I10)</f>
        <v>4323894</v>
      </c>
      <c r="J11" s="3">
        <f t="shared" si="0"/>
        <v>2650000</v>
      </c>
      <c r="K11" s="3">
        <f t="shared" si="0"/>
        <v>200000</v>
      </c>
      <c r="L11" s="3">
        <f>SUM(L2:L10)</f>
        <v>0</v>
      </c>
      <c r="N11" s="2" t="s">
        <v>25</v>
      </c>
      <c r="O11" s="2"/>
      <c r="P11" s="2"/>
      <c r="Q11" s="2"/>
      <c r="R11" s="2"/>
    </row>
    <row r="12" spans="1:18" x14ac:dyDescent="0.3">
      <c r="A12" s="2">
        <v>11</v>
      </c>
      <c r="B12" s="1" t="s">
        <v>17</v>
      </c>
      <c r="C12" s="1" t="s">
        <v>5</v>
      </c>
      <c r="D12" s="1" t="s">
        <v>31</v>
      </c>
      <c r="E12" s="1" t="s">
        <v>1</v>
      </c>
      <c r="F12" s="3">
        <v>550000</v>
      </c>
      <c r="N12" s="2" t="s">
        <v>26</v>
      </c>
      <c r="O12" s="2"/>
      <c r="P12" s="2"/>
      <c r="Q12" s="2"/>
      <c r="R12" s="2"/>
    </row>
    <row r="13" spans="1:18" x14ac:dyDescent="0.3">
      <c r="A13" s="2">
        <v>12</v>
      </c>
      <c r="B13" s="1" t="s">
        <v>18</v>
      </c>
      <c r="C13" s="1"/>
      <c r="D13" s="1"/>
      <c r="E13" s="1"/>
      <c r="F13" s="3"/>
      <c r="N13" s="2" t="s">
        <v>27</v>
      </c>
      <c r="O13" s="2"/>
      <c r="P13" s="2"/>
      <c r="Q13" s="2"/>
      <c r="R13" s="2"/>
    </row>
    <row r="14" spans="1:18" x14ac:dyDescent="0.3">
      <c r="A14" s="2">
        <v>13</v>
      </c>
      <c r="B14" s="1" t="s">
        <v>18</v>
      </c>
      <c r="C14" s="1"/>
      <c r="D14" s="1"/>
      <c r="E14" s="1"/>
      <c r="F14" s="3"/>
    </row>
    <row r="15" spans="1:18" x14ac:dyDescent="0.3">
      <c r="A15" s="2">
        <v>14</v>
      </c>
      <c r="B15" s="1"/>
      <c r="C15" s="1"/>
      <c r="D15" s="1"/>
      <c r="E15" s="1"/>
      <c r="F15" s="3"/>
    </row>
    <row r="16" spans="1:18" x14ac:dyDescent="0.3">
      <c r="A16" s="2">
        <v>15</v>
      </c>
      <c r="B16" s="1"/>
      <c r="C16" s="1"/>
      <c r="D16" s="1"/>
      <c r="E16" s="1"/>
      <c r="F16" s="3"/>
    </row>
    <row r="17" spans="1:6" x14ac:dyDescent="0.3">
      <c r="A17" s="2">
        <v>16</v>
      </c>
      <c r="B17" s="1"/>
      <c r="C17" s="1"/>
      <c r="D17" s="1"/>
      <c r="E17" s="1"/>
      <c r="F17" s="3"/>
    </row>
    <row r="18" spans="1:6" x14ac:dyDescent="0.3">
      <c r="A18" s="2">
        <v>17</v>
      </c>
      <c r="B18" s="1"/>
      <c r="C18" s="1"/>
      <c r="D18" s="1"/>
      <c r="E18" s="1"/>
      <c r="F18" s="3"/>
    </row>
    <row r="19" spans="1:6" x14ac:dyDescent="0.3">
      <c r="A19" s="2">
        <v>18</v>
      </c>
      <c r="B19" s="1"/>
      <c r="C19" s="1"/>
      <c r="D19" s="1"/>
      <c r="E19" s="1"/>
      <c r="F19" s="3"/>
    </row>
    <row r="20" spans="1:6" x14ac:dyDescent="0.3">
      <c r="A20" s="2">
        <v>19</v>
      </c>
      <c r="B20" s="1"/>
      <c r="C20" s="1"/>
      <c r="D20" s="1"/>
      <c r="E20" s="1"/>
      <c r="F20" s="3"/>
    </row>
    <row r="21" spans="1:6" x14ac:dyDescent="0.3">
      <c r="A21" s="2">
        <v>20</v>
      </c>
      <c r="B21" s="1"/>
      <c r="C21" s="1"/>
      <c r="D21" s="1"/>
      <c r="E21" s="1"/>
      <c r="F21" s="3"/>
    </row>
    <row r="22" spans="1:6" x14ac:dyDescent="0.3">
      <c r="A22" s="2">
        <v>21</v>
      </c>
      <c r="B22" s="1"/>
      <c r="C22" s="1"/>
      <c r="D22" s="1"/>
      <c r="E22" s="1"/>
      <c r="F22" s="3"/>
    </row>
    <row r="23" spans="1:6" x14ac:dyDescent="0.3">
      <c r="A23" s="2">
        <v>22</v>
      </c>
      <c r="B23" s="1"/>
      <c r="C23" s="1"/>
      <c r="D23" s="1"/>
      <c r="E23" s="1"/>
      <c r="F23" s="3"/>
    </row>
    <row r="24" spans="1:6" x14ac:dyDescent="0.3">
      <c r="A24" s="2">
        <v>23</v>
      </c>
      <c r="B24" s="1"/>
      <c r="C24" s="1"/>
      <c r="D24" s="1"/>
      <c r="E24" s="1"/>
      <c r="F24" s="3"/>
    </row>
    <row r="25" spans="1:6" x14ac:dyDescent="0.3">
      <c r="A25" s="2">
        <v>24</v>
      </c>
      <c r="B25" s="1"/>
      <c r="C25" s="1"/>
      <c r="D25" s="1"/>
      <c r="E25" s="1"/>
      <c r="F25" s="3"/>
    </row>
    <row r="26" spans="1:6" x14ac:dyDescent="0.3">
      <c r="A26" s="2">
        <v>25</v>
      </c>
      <c r="B26" s="1"/>
      <c r="C26" s="1"/>
      <c r="D26" s="1"/>
      <c r="E26" s="1"/>
      <c r="F26" s="3"/>
    </row>
    <row r="27" spans="1:6" x14ac:dyDescent="0.3">
      <c r="A27" s="2">
        <v>26</v>
      </c>
      <c r="B27" s="1"/>
      <c r="C27" s="1"/>
      <c r="D27" s="1"/>
      <c r="E27" s="1"/>
      <c r="F27" s="3"/>
    </row>
    <row r="28" spans="1:6" x14ac:dyDescent="0.3">
      <c r="A28" s="2">
        <v>27</v>
      </c>
      <c r="B28" s="1"/>
      <c r="C28" s="1"/>
      <c r="D28" s="1"/>
      <c r="E28" s="1"/>
      <c r="F28" s="3"/>
    </row>
    <row r="29" spans="1:6" x14ac:dyDescent="0.3">
      <c r="A29" s="2">
        <v>28</v>
      </c>
      <c r="B29" s="1"/>
      <c r="C29" s="1"/>
      <c r="D29" s="1"/>
      <c r="E29" s="1"/>
      <c r="F29" s="3"/>
    </row>
    <row r="30" spans="1:6" x14ac:dyDescent="0.3">
      <c r="A30" s="2">
        <v>29</v>
      </c>
      <c r="B30" s="1"/>
      <c r="C30" s="1"/>
      <c r="D30" s="1"/>
      <c r="E30" s="1"/>
      <c r="F30" s="3"/>
    </row>
    <row r="31" spans="1:6" x14ac:dyDescent="0.3">
      <c r="A31" s="2">
        <v>30</v>
      </c>
      <c r="B31" s="1"/>
      <c r="C31" s="1"/>
      <c r="D31" s="1"/>
      <c r="E31" s="1"/>
      <c r="F31" s="3"/>
    </row>
    <row r="32" spans="1:6" x14ac:dyDescent="0.3">
      <c r="A32" s="2">
        <v>31</v>
      </c>
      <c r="B32" s="1"/>
      <c r="C32" s="1"/>
      <c r="D32" s="1"/>
      <c r="E32" s="1"/>
      <c r="F32" s="3"/>
    </row>
    <row r="33" spans="1:6" x14ac:dyDescent="0.3">
      <c r="A33" s="2">
        <v>32</v>
      </c>
      <c r="B33" s="1"/>
      <c r="C33" s="1"/>
      <c r="D33" s="1"/>
      <c r="E33" s="1"/>
      <c r="F33" s="3"/>
    </row>
    <row r="34" spans="1:6" x14ac:dyDescent="0.3">
      <c r="A34" s="2">
        <v>33</v>
      </c>
      <c r="B34" s="1"/>
      <c r="C34" s="1"/>
      <c r="D34" s="1"/>
      <c r="E34" s="1"/>
      <c r="F34" s="3"/>
    </row>
    <row r="35" spans="1:6" x14ac:dyDescent="0.3">
      <c r="A35" s="2">
        <v>34</v>
      </c>
      <c r="B35" s="1"/>
      <c r="C35" s="1"/>
      <c r="D35" s="1"/>
      <c r="E35" s="1"/>
      <c r="F35" s="3"/>
    </row>
    <row r="36" spans="1:6" x14ac:dyDescent="0.3">
      <c r="A36" s="2">
        <v>35</v>
      </c>
      <c r="B36" s="1"/>
      <c r="C36" s="1"/>
      <c r="D36" s="1"/>
      <c r="E36" s="1"/>
      <c r="F36" s="3"/>
    </row>
    <row r="37" spans="1:6" x14ac:dyDescent="0.3">
      <c r="A37" s="2">
        <v>36</v>
      </c>
      <c r="B37" s="1"/>
      <c r="C37" s="1"/>
      <c r="D37" s="1"/>
      <c r="E37" s="1"/>
      <c r="F37" s="3"/>
    </row>
    <row r="38" spans="1:6" x14ac:dyDescent="0.3">
      <c r="A38" s="2">
        <v>37</v>
      </c>
      <c r="B38" s="1"/>
      <c r="C38" s="1"/>
      <c r="D38" s="1"/>
      <c r="E38" s="1"/>
      <c r="F38" s="3"/>
    </row>
    <row r="39" spans="1:6" x14ac:dyDescent="0.3">
      <c r="A39" s="2">
        <v>38</v>
      </c>
      <c r="B39" s="1"/>
      <c r="C39" s="1"/>
      <c r="D39" s="1"/>
      <c r="E39" s="1"/>
      <c r="F39" s="3"/>
    </row>
    <row r="40" spans="1:6" x14ac:dyDescent="0.3">
      <c r="A40" s="2">
        <v>39</v>
      </c>
      <c r="B40" s="1"/>
      <c r="C40" s="1"/>
      <c r="D40" s="1"/>
      <c r="E40" s="1"/>
      <c r="F40" s="3"/>
    </row>
    <row r="41" spans="1:6" x14ac:dyDescent="0.3">
      <c r="A41" s="2">
        <v>40</v>
      </c>
      <c r="B41" s="1"/>
      <c r="C41" s="1"/>
      <c r="D41" s="1"/>
      <c r="E41" s="1"/>
      <c r="F41" s="3"/>
    </row>
    <row r="42" spans="1:6" x14ac:dyDescent="0.3">
      <c r="A42" s="2">
        <v>41</v>
      </c>
      <c r="B42" s="1"/>
      <c r="C42" s="1"/>
      <c r="D42" s="1"/>
      <c r="E42" s="1"/>
      <c r="F42" s="3"/>
    </row>
    <row r="43" spans="1:6" x14ac:dyDescent="0.3">
      <c r="A43" s="2">
        <v>42</v>
      </c>
      <c r="B43" s="1"/>
      <c r="C43" s="1"/>
      <c r="D43" s="1"/>
      <c r="E43" s="1"/>
      <c r="F43" s="3"/>
    </row>
    <row r="44" spans="1:6" x14ac:dyDescent="0.3">
      <c r="A44" s="2">
        <v>43</v>
      </c>
      <c r="B44" s="1"/>
      <c r="C44" s="1"/>
      <c r="D44" s="1"/>
      <c r="E44" s="1"/>
      <c r="F44" s="3"/>
    </row>
    <row r="45" spans="1:6" x14ac:dyDescent="0.3">
      <c r="A45" s="2">
        <v>44</v>
      </c>
      <c r="B45" s="1"/>
      <c r="C45" s="1"/>
      <c r="D45" s="1"/>
      <c r="E45" s="1"/>
      <c r="F45" s="3"/>
    </row>
    <row r="46" spans="1:6" x14ac:dyDescent="0.3">
      <c r="A46" s="2">
        <v>45</v>
      </c>
      <c r="B46" s="1"/>
      <c r="C46" s="1"/>
      <c r="D46" s="1"/>
      <c r="E46" s="1"/>
      <c r="F46" s="3"/>
    </row>
    <row r="47" spans="1:6" x14ac:dyDescent="0.3">
      <c r="A47" s="2">
        <v>46</v>
      </c>
      <c r="B47" s="1"/>
      <c r="C47" s="1"/>
      <c r="D47" s="1"/>
      <c r="E47" s="1"/>
      <c r="F47" s="3"/>
    </row>
    <row r="48" spans="1:6" x14ac:dyDescent="0.3">
      <c r="A48" s="2">
        <v>47</v>
      </c>
      <c r="B48" s="1"/>
      <c r="C48" s="1"/>
      <c r="D48" s="1"/>
      <c r="E48" s="1"/>
      <c r="F48" s="3"/>
    </row>
    <row r="49" spans="1:6" x14ac:dyDescent="0.3">
      <c r="A49" s="2">
        <v>48</v>
      </c>
      <c r="B49" s="1"/>
      <c r="C49" s="1"/>
      <c r="D49" s="1"/>
      <c r="E49" s="1"/>
      <c r="F49" s="3"/>
    </row>
  </sheetData>
  <phoneticPr fontId="3" type="noConversion"/>
  <dataValidations count="5">
    <dataValidation type="list" allowBlank="1" showInputMessage="1" showErrorMessage="1" sqref="B13:B49" xr:uid="{910333BB-CD54-4645-9E39-53DB7B4A591D}">
      <formula1>$N$2:$N$13</formula1>
    </dataValidation>
    <dataValidation type="list" allowBlank="1" showInputMessage="1" showErrorMessage="1" sqref="D13:D49" xr:uid="{5B2BF6EB-3306-45C1-B211-B01800D2BFA4}">
      <formula1>$P$2:$P$5</formula1>
    </dataValidation>
    <dataValidation type="list" allowBlank="1" showInputMessage="1" showErrorMessage="1" sqref="E13:E49" xr:uid="{267ECB67-6EC9-4A7F-840B-9E6CEFDDF318}">
      <formula1>$Q$2:$Q$5</formula1>
    </dataValidation>
    <dataValidation type="list" allowBlank="1" showInputMessage="1" showErrorMessage="1" sqref="C13:C49" xr:uid="{3359373C-AC4E-4911-BBF9-9D8F46C491CC}">
      <formula1>$O$2:$O$9</formula1>
    </dataValidation>
    <dataValidation type="list" allowBlank="1" showInputMessage="1" showErrorMessage="1" sqref="B2:E12" xr:uid="{F89EDDA6-C884-4D5E-86FC-B706B2EECE6B}">
      <formula1>#REF!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E544-C86F-40E5-ABAB-9E270F329637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9" customWidth="1"/>
  </cols>
  <sheetData>
    <row r="1" spans="1:20" x14ac:dyDescent="0.3">
      <c r="A1" s="4">
        <v>46356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364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278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278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943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364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639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903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278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720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959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364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364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364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882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326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567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130000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732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145000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278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656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364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364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903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571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130000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364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448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943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364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538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115000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364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364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943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3625000</v>
      </c>
      <c r="S38" s="16"/>
      <c r="T38" s="17"/>
    </row>
    <row r="40" spans="1:20" ht="15.6" customHeight="1" x14ac:dyDescent="0.3"/>
    <row r="41" spans="1:20" x14ac:dyDescent="0.3">
      <c r="A41" s="4">
        <v>46356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881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394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1435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1455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850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850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394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881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394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1361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394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850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394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394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1455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1455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394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394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394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394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3450000</v>
      </c>
      <c r="S65" s="10"/>
      <c r="T65" s="31"/>
    </row>
  </sheetData>
  <mergeCells count="2">
    <mergeCell ref="D1:T1"/>
    <mergeCell ref="D41:T41"/>
  </mergeCells>
  <conditionalFormatting sqref="A3:A33">
    <cfRule type="duplicateValues" dxfId="11" priority="2"/>
  </conditionalFormatting>
  <conditionalFormatting sqref="A34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9F97-41FC-4189-B8E4-C612FA18CF52}">
  <dimension ref="A1:T65"/>
  <sheetViews>
    <sheetView topLeftCell="A28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20" width="8.77734375" customWidth="1"/>
  </cols>
  <sheetData>
    <row r="1" spans="1:20" x14ac:dyDescent="0.3">
      <c r="A1" s="4">
        <v>46387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395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309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309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974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395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670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934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309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751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145000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990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395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395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395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913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357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598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130000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763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145000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309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687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395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395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934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602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130000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395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479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115000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974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395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569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130000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395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395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974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3670000</v>
      </c>
      <c r="S38" s="16"/>
      <c r="T38" s="17"/>
    </row>
    <row r="41" spans="1:20" x14ac:dyDescent="0.3">
      <c r="A41" s="4">
        <v>46387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912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425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1466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1486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881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881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425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912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425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1392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425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881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425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425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1486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1486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425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425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425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425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3450000</v>
      </c>
      <c r="S65" s="10"/>
      <c r="T65" s="31"/>
    </row>
  </sheetData>
  <mergeCells count="2">
    <mergeCell ref="D1:T1"/>
    <mergeCell ref="D41:T41"/>
  </mergeCells>
  <conditionalFormatting sqref="A3:A33">
    <cfRule type="duplicateValues" dxfId="9" priority="6"/>
  </conditionalFormatting>
  <conditionalFormatting sqref="A34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F017-D817-4EDA-AB1F-5D120E1AB8DB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9.109375" customWidth="1"/>
  </cols>
  <sheetData>
    <row r="1" spans="1:20" x14ac:dyDescent="0.3">
      <c r="A1" s="4">
        <v>46418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426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340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340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1005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426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701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965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340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782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145000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1021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426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426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426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944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388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629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130000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794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145000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340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718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426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426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965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633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130000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426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510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115000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1005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426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600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130000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426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426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1005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3670000</v>
      </c>
      <c r="S38" s="16"/>
      <c r="T38" s="17"/>
    </row>
    <row r="41" spans="1:20" x14ac:dyDescent="0.3">
      <c r="A41" s="4">
        <v>46418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943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456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165000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1497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1517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912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912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456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165000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943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456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165000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1423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456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165000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912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456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165000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456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165000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1517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1517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456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165000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456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165000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456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165000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456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165000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3600000</v>
      </c>
      <c r="S65" s="10"/>
      <c r="T65" s="31"/>
    </row>
  </sheetData>
  <mergeCells count="2">
    <mergeCell ref="D1:T1"/>
    <mergeCell ref="D41:T41"/>
  </mergeCells>
  <conditionalFormatting sqref="A34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96F2-4E2B-48EE-A926-35CFD3384DE4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9.44140625" customWidth="1"/>
  </cols>
  <sheetData>
    <row r="1" spans="1:20" x14ac:dyDescent="0.3">
      <c r="A1" s="4">
        <v>46446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454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368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368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1033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454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729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993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368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810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145000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1049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454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454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454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972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416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657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130000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822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145000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368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746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145000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454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454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993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661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130000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454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538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115000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1033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454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628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130000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454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454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1033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3685000</v>
      </c>
      <c r="S38" s="16"/>
      <c r="T38" s="17"/>
    </row>
    <row r="41" spans="1:20" x14ac:dyDescent="0.3">
      <c r="A41" s="4">
        <v>46446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971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484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165000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1525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1545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940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940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484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165000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971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484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165000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1451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484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165000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940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484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165000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484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165000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1545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1545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484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165000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484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165000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484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165000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484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165000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3600000</v>
      </c>
      <c r="S65" s="10"/>
      <c r="T65" s="31"/>
    </row>
  </sheetData>
  <mergeCells count="2">
    <mergeCell ref="D1:T1"/>
    <mergeCell ref="D41:T41"/>
  </mergeCells>
  <conditionalFormatting sqref="A34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63F7-1104-4A4B-A4B9-18161A46CA68}">
  <dimension ref="A1:T65"/>
  <sheetViews>
    <sheetView topLeftCell="A43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9.33203125" customWidth="1"/>
  </cols>
  <sheetData>
    <row r="1" spans="1:20" x14ac:dyDescent="0.3">
      <c r="A1" s="4">
        <v>46477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485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115000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399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399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1064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485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115000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760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145000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1024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399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841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145000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1080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485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115000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485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115000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485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115000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1003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447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688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130000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853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145000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399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777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145000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485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115000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485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115000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1024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692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130000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485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115000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569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130000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1064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485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115000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659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130000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485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115000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485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115000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1064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3880000</v>
      </c>
      <c r="S38" s="16"/>
      <c r="T38" s="17"/>
    </row>
    <row r="41" spans="1:20" x14ac:dyDescent="0.3">
      <c r="A41" s="4">
        <v>46477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1002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515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165000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1556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1576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971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971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515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165000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1002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515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165000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1482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515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165000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971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515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165000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515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165000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1576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1576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515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165000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515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165000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515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165000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515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165000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3600000</v>
      </c>
      <c r="S65" s="10"/>
      <c r="T65" s="31"/>
    </row>
  </sheetData>
  <mergeCells count="2">
    <mergeCell ref="D1:T1"/>
    <mergeCell ref="D41:T41"/>
  </mergeCells>
  <conditionalFormatting sqref="A34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FCD3-F733-4B79-98AE-8671150FD64B}">
  <sheetPr>
    <pageSetUpPr fitToPage="1"/>
  </sheetPr>
  <dimension ref="A1:T63"/>
  <sheetViews>
    <sheetView tabSelected="1" topLeftCell="A2" workbookViewId="0">
      <selection activeCell="W42" sqref="W42"/>
    </sheetView>
  </sheetViews>
  <sheetFormatPr defaultRowHeight="14.4" x14ac:dyDescent="0.3"/>
  <cols>
    <col min="1" max="1" width="9.5546875" customWidth="1"/>
    <col min="2" max="2" width="21.88671875" customWidth="1"/>
    <col min="3" max="3" width="13.88671875" customWidth="1"/>
    <col min="4" max="4" width="11.21875" customWidth="1"/>
    <col min="5" max="5" width="10.6640625" customWidth="1"/>
    <col min="6" max="6" width="7.109375" bestFit="1" customWidth="1"/>
    <col min="7" max="7" width="6.44140625" bestFit="1" customWidth="1"/>
    <col min="8" max="8" width="7" bestFit="1" customWidth="1"/>
    <col min="9" max="9" width="6.5546875" bestFit="1" customWidth="1"/>
    <col min="10" max="10" width="6.109375" bestFit="1" customWidth="1"/>
    <col min="11" max="11" width="6.88671875" bestFit="1" customWidth="1"/>
    <col min="12" max="12" width="6.109375" bestFit="1" customWidth="1"/>
    <col min="13" max="13" width="6.6640625" bestFit="1" customWidth="1"/>
    <col min="14" max="14" width="7" bestFit="1" customWidth="1"/>
    <col min="15" max="15" width="6.5546875" bestFit="1" customWidth="1"/>
    <col min="16" max="16" width="6.33203125" bestFit="1" customWidth="1"/>
    <col min="17" max="17" width="6.21875" bestFit="1" customWidth="1"/>
    <col min="18" max="18" width="7.109375" bestFit="1" customWidth="1"/>
    <col min="19" max="19" width="3.109375" customWidth="1"/>
    <col min="20" max="20" width="8.33203125" customWidth="1"/>
  </cols>
  <sheetData>
    <row r="1" spans="1:20" ht="15.6" x14ac:dyDescent="0.3">
      <c r="A1" s="32" t="s">
        <v>29</v>
      </c>
      <c r="B1" s="15">
        <v>46142</v>
      </c>
      <c r="C1" s="15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0" ht="18" x14ac:dyDescent="0.35">
      <c r="B2" s="66" t="s">
        <v>212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49"/>
    </row>
    <row r="3" spans="1:20" x14ac:dyDescent="0.3">
      <c r="A3" s="53" t="s">
        <v>69</v>
      </c>
      <c r="B3" s="53" t="s">
        <v>10</v>
      </c>
      <c r="C3" s="53" t="s">
        <v>172</v>
      </c>
      <c r="D3" s="53" t="s">
        <v>171</v>
      </c>
      <c r="E3" s="53" t="s">
        <v>57</v>
      </c>
      <c r="F3" s="50">
        <v>46082</v>
      </c>
      <c r="G3" s="54" t="s">
        <v>175</v>
      </c>
      <c r="H3" s="54" t="s">
        <v>17</v>
      </c>
      <c r="I3" s="54" t="s">
        <v>185</v>
      </c>
      <c r="J3" s="54" t="s">
        <v>184</v>
      </c>
      <c r="K3" s="54" t="s">
        <v>176</v>
      </c>
      <c r="L3" s="54" t="s">
        <v>177</v>
      </c>
      <c r="M3" s="54" t="s">
        <v>178</v>
      </c>
      <c r="N3" s="54" t="s">
        <v>179</v>
      </c>
      <c r="O3" s="54" t="s">
        <v>180</v>
      </c>
      <c r="P3" s="54" t="s">
        <v>181</v>
      </c>
      <c r="Q3" s="54" t="s">
        <v>182</v>
      </c>
      <c r="R3" s="54" t="s">
        <v>183</v>
      </c>
      <c r="S3" s="54"/>
      <c r="T3" s="48" t="s">
        <v>148</v>
      </c>
    </row>
    <row r="4" spans="1:20" x14ac:dyDescent="0.3">
      <c r="A4" s="1" t="s">
        <v>154</v>
      </c>
      <c r="B4" s="1" t="s">
        <v>137</v>
      </c>
      <c r="C4" s="1" t="s">
        <v>173</v>
      </c>
      <c r="D4" s="11">
        <v>45992</v>
      </c>
      <c r="E4" s="47">
        <f>($B$1-D4)/31</f>
        <v>4.838709677419355</v>
      </c>
      <c r="F4" s="17">
        <v>0.44505784999999998</v>
      </c>
      <c r="G4" s="17">
        <f>APR!T3</f>
        <v>0.48553589999999996</v>
      </c>
      <c r="H4" s="17">
        <f>MAY!T3</f>
        <v>0</v>
      </c>
      <c r="I4" s="17">
        <f>JUN!T3</f>
        <v>0</v>
      </c>
      <c r="J4" s="17">
        <f>JUL!T3</f>
        <v>0</v>
      </c>
      <c r="K4" s="17">
        <f>AUG!T3</f>
        <v>0</v>
      </c>
      <c r="L4" s="17">
        <f>SEP!T3</f>
        <v>0</v>
      </c>
      <c r="M4" s="17">
        <f>OCT!T3</f>
        <v>0</v>
      </c>
      <c r="N4" s="17">
        <f>NOV!T3</f>
        <v>0</v>
      </c>
      <c r="O4" s="17">
        <f>DEC!T3</f>
        <v>0</v>
      </c>
      <c r="P4" s="17">
        <f>JAN!T3</f>
        <v>0</v>
      </c>
      <c r="Q4" s="17">
        <f>FEB!T3</f>
        <v>0</v>
      </c>
      <c r="R4" s="17">
        <f>MAR!T3</f>
        <v>0</v>
      </c>
      <c r="S4" s="42"/>
      <c r="T4" s="17">
        <f>G4-F4</f>
        <v>4.0478049999999988E-2</v>
      </c>
    </row>
    <row r="5" spans="1:20" x14ac:dyDescent="0.3">
      <c r="A5" s="51" t="s">
        <v>170</v>
      </c>
      <c r="B5" s="1" t="s">
        <v>149</v>
      </c>
      <c r="C5" s="1" t="s">
        <v>173</v>
      </c>
      <c r="D5" s="11">
        <v>46078</v>
      </c>
      <c r="E5" s="47">
        <f t="shared" ref="E5:E35" si="0">($B$1-D5)/31</f>
        <v>2.064516129032258</v>
      </c>
      <c r="F5" s="17">
        <v>0.44625244999999997</v>
      </c>
      <c r="G5" s="17">
        <f>APR!T4</f>
        <v>0.53272995000000001</v>
      </c>
      <c r="H5" s="17">
        <f>MAY!T4</f>
        <v>0</v>
      </c>
      <c r="I5" s="17">
        <f>JUN!T4</f>
        <v>0</v>
      </c>
      <c r="J5" s="17">
        <f>JUL!T4</f>
        <v>0</v>
      </c>
      <c r="K5" s="17">
        <f>AUG!T4</f>
        <v>0</v>
      </c>
      <c r="L5" s="17">
        <f>SEP!T4</f>
        <v>0</v>
      </c>
      <c r="M5" s="17">
        <f>OCT!T4</f>
        <v>0</v>
      </c>
      <c r="N5" s="17">
        <f>NOV!T4</f>
        <v>0</v>
      </c>
      <c r="O5" s="17">
        <f>DEC!T4</f>
        <v>0</v>
      </c>
      <c r="P5" s="17">
        <f>JAN!T4</f>
        <v>0</v>
      </c>
      <c r="Q5" s="17">
        <f>FEB!T4</f>
        <v>0</v>
      </c>
      <c r="R5" s="17">
        <f>MAR!T4</f>
        <v>0</v>
      </c>
      <c r="S5" s="42"/>
      <c r="T5" s="17">
        <f t="shared" ref="T5:T35" si="1">G5-F5</f>
        <v>8.647750000000004E-2</v>
      </c>
    </row>
    <row r="6" spans="1:20" x14ac:dyDescent="0.3">
      <c r="A6" s="1" t="s">
        <v>155</v>
      </c>
      <c r="B6" s="1" t="s">
        <v>150</v>
      </c>
      <c r="C6" s="1" t="s">
        <v>173</v>
      </c>
      <c r="D6" s="11">
        <v>46078</v>
      </c>
      <c r="E6" s="47">
        <f t="shared" si="0"/>
        <v>2.064516129032258</v>
      </c>
      <c r="F6" s="17">
        <v>0.23100590000000001</v>
      </c>
      <c r="G6" s="17">
        <f>APR!T5</f>
        <v>0.26100944999999998</v>
      </c>
      <c r="H6" s="17">
        <f>MAY!T5</f>
        <v>0</v>
      </c>
      <c r="I6" s="17">
        <f>JUN!T5</f>
        <v>0</v>
      </c>
      <c r="J6" s="17">
        <f>JUL!T5</f>
        <v>0</v>
      </c>
      <c r="K6" s="17">
        <f>AUG!T5</f>
        <v>0</v>
      </c>
      <c r="L6" s="17">
        <f>SEP!T5</f>
        <v>0</v>
      </c>
      <c r="M6" s="17">
        <f>OCT!T5</f>
        <v>0</v>
      </c>
      <c r="N6" s="17">
        <f>NOV!T5</f>
        <v>0</v>
      </c>
      <c r="O6" s="17">
        <f>DEC!T5</f>
        <v>0</v>
      </c>
      <c r="P6" s="17">
        <f>JAN!T5</f>
        <v>0</v>
      </c>
      <c r="Q6" s="17">
        <f>FEB!T5</f>
        <v>0</v>
      </c>
      <c r="R6" s="17">
        <f>MAR!T5</f>
        <v>0</v>
      </c>
      <c r="S6" s="42"/>
      <c r="T6" s="17">
        <f t="shared" si="1"/>
        <v>3.0003549999999962E-2</v>
      </c>
    </row>
    <row r="7" spans="1:20" x14ac:dyDescent="0.3">
      <c r="A7" s="1" t="s">
        <v>64</v>
      </c>
      <c r="B7" s="1" t="s">
        <v>5</v>
      </c>
      <c r="C7" s="1" t="s">
        <v>174</v>
      </c>
      <c r="D7" s="11">
        <v>45413</v>
      </c>
      <c r="E7" s="47">
        <f t="shared" si="0"/>
        <v>23.516129032258064</v>
      </c>
      <c r="F7" s="17">
        <v>1.7382200833333332</v>
      </c>
      <c r="G7" s="17">
        <f>APR!T6</f>
        <v>1.2763849102564102</v>
      </c>
      <c r="H7" s="17">
        <f>MAY!T6</f>
        <v>0</v>
      </c>
      <c r="I7" s="17">
        <f>JUN!T6</f>
        <v>0</v>
      </c>
      <c r="J7" s="17">
        <f>JUL!T6</f>
        <v>0</v>
      </c>
      <c r="K7" s="17">
        <f>AUG!T6</f>
        <v>0</v>
      </c>
      <c r="L7" s="17">
        <f>SEP!T6</f>
        <v>0</v>
      </c>
      <c r="M7" s="17">
        <f>OCT!T6</f>
        <v>0</v>
      </c>
      <c r="N7" s="17">
        <f>NOV!T6</f>
        <v>0</v>
      </c>
      <c r="O7" s="17">
        <f>DEC!T6</f>
        <v>0</v>
      </c>
      <c r="P7" s="17">
        <f>JAN!T6</f>
        <v>0</v>
      </c>
      <c r="Q7" s="17">
        <f>FEB!T6</f>
        <v>0</v>
      </c>
      <c r="R7" s="17">
        <f>MAR!T6</f>
        <v>0</v>
      </c>
      <c r="S7" s="42"/>
      <c r="T7" s="17">
        <f t="shared" si="1"/>
        <v>-0.46183517307692301</v>
      </c>
    </row>
    <row r="8" spans="1:20" x14ac:dyDescent="0.3">
      <c r="A8" s="1" t="s">
        <v>156</v>
      </c>
      <c r="B8" s="1" t="s">
        <v>129</v>
      </c>
      <c r="C8" s="1" t="s">
        <v>186</v>
      </c>
      <c r="D8" s="11">
        <v>45992</v>
      </c>
      <c r="E8" s="47">
        <f t="shared" si="0"/>
        <v>4.838709677419355</v>
      </c>
      <c r="F8" s="17">
        <v>0.40882006666666659</v>
      </c>
      <c r="G8" s="17">
        <f>APR!T7</f>
        <v>0.42290471666666662</v>
      </c>
      <c r="H8" s="17">
        <f>MAY!T7</f>
        <v>0</v>
      </c>
      <c r="I8" s="17">
        <f>JUN!T7</f>
        <v>0</v>
      </c>
      <c r="J8" s="17">
        <f>JUL!T7</f>
        <v>0</v>
      </c>
      <c r="K8" s="17">
        <f>AUG!T7</f>
        <v>0</v>
      </c>
      <c r="L8" s="17">
        <f>SEP!T7</f>
        <v>0</v>
      </c>
      <c r="M8" s="17">
        <f>OCT!T7</f>
        <v>0</v>
      </c>
      <c r="N8" s="17">
        <f>NOV!T7</f>
        <v>0</v>
      </c>
      <c r="O8" s="17">
        <f>DEC!T7</f>
        <v>0</v>
      </c>
      <c r="P8" s="17">
        <f>JAN!T7</f>
        <v>0</v>
      </c>
      <c r="Q8" s="17">
        <f>FEB!T7</f>
        <v>0</v>
      </c>
      <c r="R8" s="17">
        <f>MAR!T7</f>
        <v>0</v>
      </c>
      <c r="S8" s="42"/>
      <c r="T8" s="17">
        <f t="shared" si="1"/>
        <v>1.4084650000000032E-2</v>
      </c>
    </row>
    <row r="9" spans="1:20" x14ac:dyDescent="0.3">
      <c r="A9" s="1" t="s">
        <v>95</v>
      </c>
      <c r="B9" s="1" t="s">
        <v>92</v>
      </c>
      <c r="C9" s="1" t="s">
        <v>186</v>
      </c>
      <c r="D9" s="11">
        <v>45717</v>
      </c>
      <c r="E9" s="47">
        <f t="shared" si="0"/>
        <v>13.709677419354838</v>
      </c>
      <c r="F9" s="17">
        <v>0.7591119833333333</v>
      </c>
      <c r="G9" s="17">
        <f>APR!T8</f>
        <v>0.74772145000000001</v>
      </c>
      <c r="H9" s="17">
        <f>MAY!T8</f>
        <v>0</v>
      </c>
      <c r="I9" s="17">
        <f>JUN!T8</f>
        <v>0</v>
      </c>
      <c r="J9" s="17">
        <f>JUL!T8</f>
        <v>0</v>
      </c>
      <c r="K9" s="17">
        <f>AUG!T8</f>
        <v>0</v>
      </c>
      <c r="L9" s="17">
        <f>SEP!T8</f>
        <v>0</v>
      </c>
      <c r="M9" s="17">
        <f>OCT!T8</f>
        <v>0</v>
      </c>
      <c r="N9" s="17">
        <f>NOV!T8</f>
        <v>0</v>
      </c>
      <c r="O9" s="17">
        <f>DEC!T8</f>
        <v>0</v>
      </c>
      <c r="P9" s="17">
        <f>JAN!T8</f>
        <v>0</v>
      </c>
      <c r="Q9" s="17">
        <f>FEB!T8</f>
        <v>0</v>
      </c>
      <c r="R9" s="17">
        <f>MAR!T8</f>
        <v>0</v>
      </c>
      <c r="S9" s="42"/>
      <c r="T9" s="17">
        <f t="shared" si="1"/>
        <v>-1.1390533333333286E-2</v>
      </c>
    </row>
    <row r="10" spans="1:20" x14ac:dyDescent="0.3">
      <c r="A10" s="1" t="s">
        <v>65</v>
      </c>
      <c r="B10" s="1" t="s">
        <v>11</v>
      </c>
      <c r="C10" s="1" t="s">
        <v>186</v>
      </c>
      <c r="D10" s="11">
        <v>45453</v>
      </c>
      <c r="E10" s="47">
        <f t="shared" si="0"/>
        <v>22.225806451612904</v>
      </c>
      <c r="F10" s="17">
        <v>1.3657420333333334</v>
      </c>
      <c r="G10" s="17">
        <f>APR!T9</f>
        <v>0.96402629487179492</v>
      </c>
      <c r="H10" s="17">
        <f>MAY!T9</f>
        <v>0</v>
      </c>
      <c r="I10" s="17">
        <f>JUN!T9</f>
        <v>0</v>
      </c>
      <c r="J10" s="17">
        <f>JUL!T9</f>
        <v>0</v>
      </c>
      <c r="K10" s="17">
        <f>AUG!T9</f>
        <v>0</v>
      </c>
      <c r="L10" s="17">
        <f>SEP!T9</f>
        <v>0</v>
      </c>
      <c r="M10" s="17">
        <f>OCT!T9</f>
        <v>0</v>
      </c>
      <c r="N10" s="17">
        <f>NOV!T9</f>
        <v>0</v>
      </c>
      <c r="O10" s="17">
        <f>DEC!T9</f>
        <v>0</v>
      </c>
      <c r="P10" s="17">
        <f>JAN!T9</f>
        <v>0</v>
      </c>
      <c r="Q10" s="17">
        <f>FEB!T9</f>
        <v>0</v>
      </c>
      <c r="R10" s="17">
        <f>MAR!T9</f>
        <v>0</v>
      </c>
      <c r="S10" s="42"/>
      <c r="T10" s="17">
        <f t="shared" si="1"/>
        <v>-0.40171573846153852</v>
      </c>
    </row>
    <row r="11" spans="1:20" x14ac:dyDescent="0.3">
      <c r="A11" s="1" t="s">
        <v>157</v>
      </c>
      <c r="B11" s="1" t="s">
        <v>151</v>
      </c>
      <c r="C11" s="1" t="s">
        <v>173</v>
      </c>
      <c r="D11" s="11">
        <v>46078</v>
      </c>
      <c r="E11" s="47">
        <f t="shared" si="0"/>
        <v>2.064516129032258</v>
      </c>
      <c r="F11" s="17">
        <v>0.45533724999999997</v>
      </c>
      <c r="G11" s="17">
        <f>APR!T10</f>
        <v>0.53138969999999996</v>
      </c>
      <c r="H11" s="17">
        <f>MAY!T10</f>
        <v>0</v>
      </c>
      <c r="I11" s="17">
        <f>JUN!T10</f>
        <v>0</v>
      </c>
      <c r="J11" s="17">
        <f>JUL!T10</f>
        <v>0</v>
      </c>
      <c r="K11" s="17">
        <f>AUG!T10</f>
        <v>0</v>
      </c>
      <c r="L11" s="17">
        <f>SEP!T10</f>
        <v>0</v>
      </c>
      <c r="M11" s="17">
        <f>OCT!T10</f>
        <v>0</v>
      </c>
      <c r="N11" s="17">
        <f>NOV!T10</f>
        <v>0</v>
      </c>
      <c r="O11" s="17">
        <f>DEC!T10</f>
        <v>0</v>
      </c>
      <c r="P11" s="17">
        <f>JAN!T10</f>
        <v>0</v>
      </c>
      <c r="Q11" s="17">
        <f>FEB!T10</f>
        <v>0</v>
      </c>
      <c r="R11" s="17">
        <f>MAR!T10</f>
        <v>0</v>
      </c>
      <c r="S11" s="42"/>
      <c r="T11" s="17">
        <f t="shared" si="1"/>
        <v>7.6052449999999994E-2</v>
      </c>
    </row>
    <row r="12" spans="1:20" x14ac:dyDescent="0.3">
      <c r="A12" s="1" t="s">
        <v>84</v>
      </c>
      <c r="B12" s="1" t="s">
        <v>83</v>
      </c>
      <c r="C12" s="1" t="s">
        <v>186</v>
      </c>
      <c r="D12" s="11">
        <v>45636</v>
      </c>
      <c r="E12" s="47">
        <f t="shared" si="0"/>
        <v>16.322580645161292</v>
      </c>
      <c r="F12" s="17">
        <v>1.7113004166666665</v>
      </c>
      <c r="G12" s="17">
        <f>APR!T11</f>
        <v>1.4054606086956523</v>
      </c>
      <c r="H12" s="17">
        <f>MAY!T11</f>
        <v>0</v>
      </c>
      <c r="I12" s="17">
        <f>JUN!T11</f>
        <v>0</v>
      </c>
      <c r="J12" s="17">
        <f>JUL!T11</f>
        <v>0</v>
      </c>
      <c r="K12" s="17">
        <f>AUG!T11</f>
        <v>0</v>
      </c>
      <c r="L12" s="17">
        <f>SEP!T11</f>
        <v>0</v>
      </c>
      <c r="M12" s="17">
        <f>OCT!T11</f>
        <v>0</v>
      </c>
      <c r="N12" s="17">
        <f>NOV!T11</f>
        <v>0</v>
      </c>
      <c r="O12" s="17">
        <f>DEC!T11</f>
        <v>0</v>
      </c>
      <c r="P12" s="17">
        <f>JAN!T11</f>
        <v>0</v>
      </c>
      <c r="Q12" s="17">
        <f>FEB!T11</f>
        <v>0</v>
      </c>
      <c r="R12" s="17">
        <f>MAR!T11</f>
        <v>0</v>
      </c>
      <c r="S12" s="42"/>
      <c r="T12" s="17">
        <f t="shared" si="1"/>
        <v>-0.30583980797101429</v>
      </c>
    </row>
    <row r="13" spans="1:20" x14ac:dyDescent="0.3">
      <c r="A13" s="1" t="s">
        <v>61</v>
      </c>
      <c r="B13" s="1" t="s">
        <v>49</v>
      </c>
      <c r="C13" s="1" t="s">
        <v>186</v>
      </c>
      <c r="D13" s="11">
        <v>45397</v>
      </c>
      <c r="E13" s="47">
        <f t="shared" si="0"/>
        <v>24.032258064516128</v>
      </c>
      <c r="F13" s="17">
        <v>0.68025486666666668</v>
      </c>
      <c r="G13" s="17">
        <f>APR!T12</f>
        <v>0.41890375862068957</v>
      </c>
      <c r="H13" s="17">
        <f>MAY!T12</f>
        <v>0</v>
      </c>
      <c r="I13" s="17">
        <f>JUN!T12</f>
        <v>0</v>
      </c>
      <c r="J13" s="17">
        <f>JUL!T12</f>
        <v>0</v>
      </c>
      <c r="K13" s="17">
        <f>AUG!T12</f>
        <v>0</v>
      </c>
      <c r="L13" s="17">
        <f>SEP!T12</f>
        <v>0</v>
      </c>
      <c r="M13" s="17">
        <f>OCT!T12</f>
        <v>0</v>
      </c>
      <c r="N13" s="17">
        <f>NOV!T12</f>
        <v>0</v>
      </c>
      <c r="O13" s="17">
        <f>DEC!T12</f>
        <v>0</v>
      </c>
      <c r="P13" s="17">
        <f>JAN!T12</f>
        <v>0</v>
      </c>
      <c r="Q13" s="17">
        <f>FEB!T12</f>
        <v>0</v>
      </c>
      <c r="R13" s="17">
        <f>MAR!T12</f>
        <v>0</v>
      </c>
      <c r="S13" s="42"/>
      <c r="T13" s="17">
        <f t="shared" si="1"/>
        <v>-0.26135110804597711</v>
      </c>
    </row>
    <row r="14" spans="1:20" x14ac:dyDescent="0.3">
      <c r="A14" s="1" t="s">
        <v>158</v>
      </c>
      <c r="B14" s="1" t="s">
        <v>138</v>
      </c>
      <c r="C14" s="1" t="s">
        <v>174</v>
      </c>
      <c r="D14" s="11">
        <v>45992</v>
      </c>
      <c r="E14" s="47">
        <f t="shared" si="0"/>
        <v>4.838709677419355</v>
      </c>
      <c r="F14" s="17">
        <v>0.29888076666666669</v>
      </c>
      <c r="G14" s="17">
        <f>APR!T13</f>
        <v>0.26557176666666665</v>
      </c>
      <c r="H14" s="17">
        <f>MAY!T13</f>
        <v>0</v>
      </c>
      <c r="I14" s="17">
        <f>JUN!T13</f>
        <v>0</v>
      </c>
      <c r="J14" s="17">
        <f>JUL!T13</f>
        <v>0</v>
      </c>
      <c r="K14" s="17">
        <f>AUG!T13</f>
        <v>0</v>
      </c>
      <c r="L14" s="17">
        <f>SEP!T13</f>
        <v>0</v>
      </c>
      <c r="M14" s="17">
        <f>OCT!T13</f>
        <v>0</v>
      </c>
      <c r="N14" s="17">
        <f>NOV!T13</f>
        <v>0</v>
      </c>
      <c r="O14" s="17">
        <f>DEC!T13</f>
        <v>0</v>
      </c>
      <c r="P14" s="17">
        <f>JAN!T13</f>
        <v>0</v>
      </c>
      <c r="Q14" s="17">
        <f>FEB!T13</f>
        <v>0</v>
      </c>
      <c r="R14" s="17">
        <f>MAR!T13</f>
        <v>0</v>
      </c>
      <c r="S14" s="42"/>
      <c r="T14" s="17">
        <f t="shared" si="1"/>
        <v>-3.3309000000000033E-2</v>
      </c>
    </row>
    <row r="15" spans="1:20" x14ac:dyDescent="0.3">
      <c r="A15" s="1" t="s">
        <v>159</v>
      </c>
      <c r="B15" s="40" t="s">
        <v>130</v>
      </c>
      <c r="C15" s="1" t="s">
        <v>174</v>
      </c>
      <c r="D15" s="11">
        <v>45992</v>
      </c>
      <c r="E15" s="47">
        <f t="shared" si="0"/>
        <v>4.838709677419355</v>
      </c>
      <c r="F15" s="17">
        <v>1.0897137166666668</v>
      </c>
      <c r="G15" s="17">
        <f>APR!T14</f>
        <v>1.0996900333333333</v>
      </c>
      <c r="H15" s="17">
        <f>MAY!T14</f>
        <v>0</v>
      </c>
      <c r="I15" s="17">
        <f>JUN!T14</f>
        <v>0</v>
      </c>
      <c r="J15" s="17">
        <f>JUL!T14</f>
        <v>0</v>
      </c>
      <c r="K15" s="17">
        <f>AUG!T14</f>
        <v>0</v>
      </c>
      <c r="L15" s="17">
        <f>SEP!T14</f>
        <v>0</v>
      </c>
      <c r="M15" s="17">
        <f>OCT!T14</f>
        <v>0</v>
      </c>
      <c r="N15" s="17">
        <f>NOV!T14</f>
        <v>0</v>
      </c>
      <c r="O15" s="17">
        <f>DEC!T14</f>
        <v>0</v>
      </c>
      <c r="P15" s="17">
        <f>JAN!T14</f>
        <v>0</v>
      </c>
      <c r="Q15" s="17">
        <f>FEB!T14</f>
        <v>0</v>
      </c>
      <c r="R15" s="17">
        <f>MAR!T14</f>
        <v>0</v>
      </c>
      <c r="S15" s="42"/>
      <c r="T15" s="17">
        <f t="shared" si="1"/>
        <v>9.9763166666664294E-3</v>
      </c>
    </row>
    <row r="16" spans="1:20" x14ac:dyDescent="0.3">
      <c r="A16" s="1" t="s">
        <v>160</v>
      </c>
      <c r="B16" s="40" t="s">
        <v>139</v>
      </c>
      <c r="C16" s="1" t="s">
        <v>173</v>
      </c>
      <c r="D16" s="11">
        <v>45992</v>
      </c>
      <c r="E16" s="47">
        <f t="shared" si="0"/>
        <v>4.838709677419355</v>
      </c>
      <c r="F16" s="17">
        <v>0.60411870000000001</v>
      </c>
      <c r="G16" s="17">
        <f>APR!T15</f>
        <v>0.59451969999999998</v>
      </c>
      <c r="H16" s="17">
        <f>MAY!T15</f>
        <v>0</v>
      </c>
      <c r="I16" s="17">
        <f>JUN!T15</f>
        <v>0</v>
      </c>
      <c r="J16" s="17">
        <f>JUL!T15</f>
        <v>0</v>
      </c>
      <c r="K16" s="17">
        <f>AUG!T15</f>
        <v>0</v>
      </c>
      <c r="L16" s="17">
        <f>SEP!T15</f>
        <v>0</v>
      </c>
      <c r="M16" s="17">
        <f>OCT!T15</f>
        <v>0</v>
      </c>
      <c r="N16" s="17">
        <f>NOV!T15</f>
        <v>0</v>
      </c>
      <c r="O16" s="17">
        <f>DEC!T15</f>
        <v>0</v>
      </c>
      <c r="P16" s="17">
        <f>JAN!T15</f>
        <v>0</v>
      </c>
      <c r="Q16" s="17">
        <f>FEB!T15</f>
        <v>0</v>
      </c>
      <c r="R16" s="17">
        <f>MAR!T15</f>
        <v>0</v>
      </c>
      <c r="S16" s="42"/>
      <c r="T16" s="17">
        <f t="shared" si="1"/>
        <v>-9.5990000000000242E-3</v>
      </c>
    </row>
    <row r="17" spans="1:20" x14ac:dyDescent="0.3">
      <c r="A17" s="1" t="s">
        <v>67</v>
      </c>
      <c r="B17" s="1" t="s">
        <v>50</v>
      </c>
      <c r="C17" s="1" t="s">
        <v>174</v>
      </c>
      <c r="D17" s="11">
        <v>45474</v>
      </c>
      <c r="E17" s="47">
        <f t="shared" si="0"/>
        <v>21.548387096774192</v>
      </c>
      <c r="F17" s="17">
        <v>1.0672830166666667</v>
      </c>
      <c r="G17" s="17">
        <f>APR!T16</f>
        <v>0.88147707692307697</v>
      </c>
      <c r="H17" s="17">
        <f>MAY!T16</f>
        <v>0</v>
      </c>
      <c r="I17" s="17">
        <f>JUN!T16</f>
        <v>0</v>
      </c>
      <c r="J17" s="17">
        <f>JUL!T16</f>
        <v>0</v>
      </c>
      <c r="K17" s="17">
        <f>AUG!T16</f>
        <v>0</v>
      </c>
      <c r="L17" s="17">
        <f>SEP!T16</f>
        <v>0</v>
      </c>
      <c r="M17" s="17">
        <f>OCT!T16</f>
        <v>0</v>
      </c>
      <c r="N17" s="17">
        <f>NOV!T16</f>
        <v>0</v>
      </c>
      <c r="O17" s="17">
        <f>DEC!T16</f>
        <v>0</v>
      </c>
      <c r="P17" s="17">
        <f>JAN!T16</f>
        <v>0</v>
      </c>
      <c r="Q17" s="17">
        <f>FEB!T16</f>
        <v>0</v>
      </c>
      <c r="R17" s="17">
        <f>MAR!T16</f>
        <v>0</v>
      </c>
      <c r="S17" s="42"/>
      <c r="T17" s="17">
        <f t="shared" si="1"/>
        <v>-0.18580593974358972</v>
      </c>
    </row>
    <row r="18" spans="1:20" x14ac:dyDescent="0.3">
      <c r="A18" s="51" t="s">
        <v>169</v>
      </c>
      <c r="B18" s="1" t="s">
        <v>152</v>
      </c>
      <c r="C18" s="1" t="s">
        <v>174</v>
      </c>
      <c r="D18" s="11">
        <v>46030</v>
      </c>
      <c r="E18" s="47">
        <f t="shared" si="0"/>
        <v>3.6129032258064515</v>
      </c>
      <c r="F18" s="17">
        <v>0.10147965</v>
      </c>
      <c r="G18" s="17">
        <f>APR!T17</f>
        <v>9.3600450000000002E-2</v>
      </c>
      <c r="H18" s="17">
        <f>MAY!T17</f>
        <v>0</v>
      </c>
      <c r="I18" s="17">
        <f>JUN!T17</f>
        <v>0</v>
      </c>
      <c r="J18" s="17">
        <f>JUL!T17</f>
        <v>0</v>
      </c>
      <c r="K18" s="17">
        <f>AUG!T17</f>
        <v>0</v>
      </c>
      <c r="L18" s="17">
        <f>SEP!T17</f>
        <v>0</v>
      </c>
      <c r="M18" s="17">
        <f>OCT!T17</f>
        <v>0</v>
      </c>
      <c r="N18" s="17">
        <f>NOV!T17</f>
        <v>0</v>
      </c>
      <c r="O18" s="17">
        <f>DEC!T17</f>
        <v>0</v>
      </c>
      <c r="P18" s="17">
        <f>JAN!T17</f>
        <v>0</v>
      </c>
      <c r="Q18" s="17">
        <f>FEB!T17</f>
        <v>0</v>
      </c>
      <c r="R18" s="17">
        <f>MAR!T17</f>
        <v>0</v>
      </c>
      <c r="S18" s="42"/>
      <c r="T18" s="17">
        <f t="shared" si="1"/>
        <v>-7.8792000000000029E-3</v>
      </c>
    </row>
    <row r="19" spans="1:20" x14ac:dyDescent="0.3">
      <c r="A19" s="1" t="s">
        <v>123</v>
      </c>
      <c r="B19" s="1" t="s">
        <v>121</v>
      </c>
      <c r="C19" s="1" t="s">
        <v>186</v>
      </c>
      <c r="D19" s="11">
        <v>45789</v>
      </c>
      <c r="E19" s="47">
        <f t="shared" si="0"/>
        <v>11.387096774193548</v>
      </c>
      <c r="F19" s="17">
        <v>0.60488413333333335</v>
      </c>
      <c r="G19" s="17">
        <f>APR!T18</f>
        <v>0.61439443333333332</v>
      </c>
      <c r="H19" s="17">
        <f>MAY!T18</f>
        <v>0</v>
      </c>
      <c r="I19" s="17">
        <f>JUN!T18</f>
        <v>0</v>
      </c>
      <c r="J19" s="17">
        <f>JUL!T18</f>
        <v>0</v>
      </c>
      <c r="K19" s="17">
        <f>AUG!T18</f>
        <v>0</v>
      </c>
      <c r="L19" s="17">
        <f>SEP!T18</f>
        <v>0</v>
      </c>
      <c r="M19" s="17">
        <f>OCT!T18</f>
        <v>0</v>
      </c>
      <c r="N19" s="17">
        <f>NOV!T18</f>
        <v>0</v>
      </c>
      <c r="O19" s="17">
        <f>DEC!T18</f>
        <v>0</v>
      </c>
      <c r="P19" s="17">
        <f>JAN!T18</f>
        <v>0</v>
      </c>
      <c r="Q19" s="17">
        <f>FEB!T18</f>
        <v>0</v>
      </c>
      <c r="R19" s="17">
        <f>MAR!T18</f>
        <v>0</v>
      </c>
      <c r="S19" s="42"/>
      <c r="T19" s="17">
        <f t="shared" si="1"/>
        <v>9.5102999999999716E-3</v>
      </c>
    </row>
    <row r="20" spans="1:20" x14ac:dyDescent="0.3">
      <c r="A20" s="1" t="s">
        <v>68</v>
      </c>
      <c r="B20" s="1" t="s">
        <v>60</v>
      </c>
      <c r="C20" s="1" t="s">
        <v>186</v>
      </c>
      <c r="D20" s="11">
        <v>45624</v>
      </c>
      <c r="E20" s="47">
        <f t="shared" si="0"/>
        <v>16.70967741935484</v>
      </c>
      <c r="F20" s="17">
        <v>0.84521914999999992</v>
      </c>
      <c r="G20" s="17">
        <f>APR!T19</f>
        <v>0.6315448260869565</v>
      </c>
      <c r="H20" s="17">
        <f>MAY!T19</f>
        <v>0</v>
      </c>
      <c r="I20" s="17">
        <f>JUN!T19</f>
        <v>0</v>
      </c>
      <c r="J20" s="17">
        <f>JUL!T19</f>
        <v>0</v>
      </c>
      <c r="K20" s="17">
        <f>AUG!T19</f>
        <v>0</v>
      </c>
      <c r="L20" s="17">
        <f>SEP!T19</f>
        <v>0</v>
      </c>
      <c r="M20" s="17">
        <f>OCT!T19</f>
        <v>0</v>
      </c>
      <c r="N20" s="17">
        <f>NOV!T19</f>
        <v>0</v>
      </c>
      <c r="O20" s="17">
        <f>DEC!T19</f>
        <v>0</v>
      </c>
      <c r="P20" s="17">
        <f>JAN!T19</f>
        <v>0</v>
      </c>
      <c r="Q20" s="17">
        <f>FEB!T19</f>
        <v>0</v>
      </c>
      <c r="R20" s="17">
        <f>MAR!T19</f>
        <v>0</v>
      </c>
      <c r="S20" s="42"/>
      <c r="T20" s="17">
        <f t="shared" si="1"/>
        <v>-0.21367432391304342</v>
      </c>
    </row>
    <row r="21" spans="1:20" x14ac:dyDescent="0.3">
      <c r="A21" s="1" t="s">
        <v>161</v>
      </c>
      <c r="B21" s="1" t="s">
        <v>153</v>
      </c>
      <c r="C21" s="1" t="s">
        <v>173</v>
      </c>
      <c r="D21" s="11">
        <v>46078</v>
      </c>
      <c r="E21" s="47">
        <f t="shared" si="0"/>
        <v>2.064516129032258</v>
      </c>
      <c r="F21" s="17">
        <v>6.1052200000000001E-2</v>
      </c>
      <c r="G21" s="17">
        <f>APR!T20</f>
        <v>6.8915400000000002E-2</v>
      </c>
      <c r="H21" s="17">
        <f>MAY!T20</f>
        <v>0</v>
      </c>
      <c r="I21" s="17">
        <f>JUN!T20</f>
        <v>0</v>
      </c>
      <c r="J21" s="17">
        <f>JUL!T20</f>
        <v>0</v>
      </c>
      <c r="K21" s="17">
        <f>AUG!T20</f>
        <v>0</v>
      </c>
      <c r="L21" s="17">
        <f>SEP!T20</f>
        <v>0</v>
      </c>
      <c r="M21" s="17">
        <f>OCT!T20</f>
        <v>0</v>
      </c>
      <c r="N21" s="17">
        <f>NOV!T20</f>
        <v>0</v>
      </c>
      <c r="O21" s="17">
        <f>DEC!T20</f>
        <v>0</v>
      </c>
      <c r="P21" s="17">
        <f>JAN!T20</f>
        <v>0</v>
      </c>
      <c r="Q21" s="17">
        <f>FEB!T20</f>
        <v>0</v>
      </c>
      <c r="R21" s="17">
        <f>MAR!T20</f>
        <v>0</v>
      </c>
      <c r="S21" s="42"/>
      <c r="T21" s="17">
        <f t="shared" si="1"/>
        <v>7.8632000000000007E-3</v>
      </c>
    </row>
    <row r="22" spans="1:20" x14ac:dyDescent="0.3">
      <c r="A22" s="1" t="s">
        <v>94</v>
      </c>
      <c r="B22" s="1" t="s">
        <v>90</v>
      </c>
      <c r="C22" s="1" t="s">
        <v>174</v>
      </c>
      <c r="D22" s="11">
        <v>45700</v>
      </c>
      <c r="E22" s="47">
        <f t="shared" si="0"/>
        <v>14.258064516129032</v>
      </c>
      <c r="F22" s="17">
        <v>1.7096308333333334</v>
      </c>
      <c r="G22" s="17">
        <f>APR!T21</f>
        <v>1.6714707999999998</v>
      </c>
      <c r="H22" s="17">
        <f>MAY!T21</f>
        <v>0</v>
      </c>
      <c r="I22" s="17">
        <f>JUN!T21</f>
        <v>0</v>
      </c>
      <c r="J22" s="17">
        <f>JUL!T21</f>
        <v>0</v>
      </c>
      <c r="K22" s="17">
        <f>AUG!T21</f>
        <v>0</v>
      </c>
      <c r="L22" s="17">
        <f>SEP!T21</f>
        <v>0</v>
      </c>
      <c r="M22" s="17">
        <f>OCT!T21</f>
        <v>0</v>
      </c>
      <c r="N22" s="17">
        <f>NOV!T21</f>
        <v>0</v>
      </c>
      <c r="O22" s="17">
        <f>DEC!T21</f>
        <v>0</v>
      </c>
      <c r="P22" s="17">
        <f>JAN!T21</f>
        <v>0</v>
      </c>
      <c r="Q22" s="17">
        <f>FEB!T21</f>
        <v>0</v>
      </c>
      <c r="R22" s="17">
        <f>MAR!T21</f>
        <v>0</v>
      </c>
      <c r="S22" s="42"/>
      <c r="T22" s="17">
        <f t="shared" si="1"/>
        <v>-3.8160033333333621E-2</v>
      </c>
    </row>
    <row r="23" spans="1:20" x14ac:dyDescent="0.3">
      <c r="A23" s="1" t="s">
        <v>162</v>
      </c>
      <c r="B23" s="1" t="s">
        <v>140</v>
      </c>
      <c r="C23" s="1" t="s">
        <v>173</v>
      </c>
      <c r="D23" s="11">
        <v>45992</v>
      </c>
      <c r="E23" s="47">
        <f t="shared" si="0"/>
        <v>4.838709677419355</v>
      </c>
      <c r="F23" s="17">
        <v>0.84015044999999999</v>
      </c>
      <c r="G23" s="17">
        <f>APR!T22</f>
        <v>0.76921270000000008</v>
      </c>
      <c r="H23" s="17">
        <f>MAY!T22</f>
        <v>0</v>
      </c>
      <c r="I23" s="17">
        <f>JUN!T22</f>
        <v>0</v>
      </c>
      <c r="J23" s="17">
        <f>JUL!T22</f>
        <v>0</v>
      </c>
      <c r="K23" s="17">
        <f>AUG!T22</f>
        <v>0</v>
      </c>
      <c r="L23" s="17">
        <f>SEP!T22</f>
        <v>0</v>
      </c>
      <c r="M23" s="17">
        <f>OCT!T22</f>
        <v>0</v>
      </c>
      <c r="N23" s="17">
        <f>NOV!T22</f>
        <v>0</v>
      </c>
      <c r="O23" s="17">
        <f>DEC!T22</f>
        <v>0</v>
      </c>
      <c r="P23" s="17">
        <f>JAN!T22</f>
        <v>0</v>
      </c>
      <c r="Q23" s="17">
        <f>FEB!T22</f>
        <v>0</v>
      </c>
      <c r="R23" s="17">
        <f>MAR!T22</f>
        <v>0</v>
      </c>
      <c r="S23" s="42"/>
      <c r="T23" s="17">
        <f t="shared" si="1"/>
        <v>-7.0937749999999911E-2</v>
      </c>
    </row>
    <row r="24" spans="1:20" x14ac:dyDescent="0.3">
      <c r="A24" s="1" t="s">
        <v>163</v>
      </c>
      <c r="B24" s="1" t="s">
        <v>132</v>
      </c>
      <c r="C24" s="1" t="s">
        <v>186</v>
      </c>
      <c r="D24" s="11">
        <v>45992</v>
      </c>
      <c r="E24" s="47">
        <f t="shared" si="0"/>
        <v>4.838709677419355</v>
      </c>
      <c r="F24" s="17">
        <v>0.45666515000000002</v>
      </c>
      <c r="G24" s="17">
        <f>APR!T23</f>
        <v>0.46527650000000004</v>
      </c>
      <c r="H24" s="17">
        <f>MAY!T23</f>
        <v>0</v>
      </c>
      <c r="I24" s="17">
        <f>JUN!T23</f>
        <v>0</v>
      </c>
      <c r="J24" s="17">
        <f>JUL!T23</f>
        <v>0</v>
      </c>
      <c r="K24" s="17">
        <f>AUG!T23</f>
        <v>0</v>
      </c>
      <c r="L24" s="17">
        <f>SEP!T23</f>
        <v>0</v>
      </c>
      <c r="M24" s="17">
        <f>OCT!T23</f>
        <v>0</v>
      </c>
      <c r="N24" s="17">
        <f>NOV!T23</f>
        <v>0</v>
      </c>
      <c r="O24" s="17">
        <f>DEC!T23</f>
        <v>0</v>
      </c>
      <c r="P24" s="17">
        <f>JAN!T23</f>
        <v>0</v>
      </c>
      <c r="Q24" s="17">
        <f>FEB!T23</f>
        <v>0</v>
      </c>
      <c r="R24" s="17">
        <f>MAR!T23</f>
        <v>0</v>
      </c>
      <c r="S24" s="42"/>
      <c r="T24" s="17">
        <f t="shared" si="1"/>
        <v>8.6113500000000176E-3</v>
      </c>
    </row>
    <row r="25" spans="1:20" x14ac:dyDescent="0.3">
      <c r="A25" s="1" t="s">
        <v>66</v>
      </c>
      <c r="B25" s="1" t="s">
        <v>51</v>
      </c>
      <c r="C25" s="1" t="s">
        <v>186</v>
      </c>
      <c r="D25" s="11">
        <v>45453</v>
      </c>
      <c r="E25" s="47">
        <f t="shared" si="0"/>
        <v>22.225806451612904</v>
      </c>
      <c r="F25" s="17">
        <v>1.02172365</v>
      </c>
      <c r="G25" s="17">
        <f>APR!T24</f>
        <v>0.75781037179487176</v>
      </c>
      <c r="H25" s="17">
        <f>MAY!T24</f>
        <v>0</v>
      </c>
      <c r="I25" s="17">
        <f>JUN!T24</f>
        <v>0</v>
      </c>
      <c r="J25" s="17">
        <f>JUL!T24</f>
        <v>0</v>
      </c>
      <c r="K25" s="17">
        <f>AUG!T24</f>
        <v>0</v>
      </c>
      <c r="L25" s="17">
        <f>SEP!T24</f>
        <v>0</v>
      </c>
      <c r="M25" s="17">
        <f>OCT!T24</f>
        <v>0</v>
      </c>
      <c r="N25" s="17">
        <f>NOV!T24</f>
        <v>0</v>
      </c>
      <c r="O25" s="17">
        <f>DEC!T24</f>
        <v>0</v>
      </c>
      <c r="P25" s="17">
        <f>JAN!T24</f>
        <v>0</v>
      </c>
      <c r="Q25" s="17">
        <f>FEB!T24</f>
        <v>0</v>
      </c>
      <c r="R25" s="17">
        <f>MAR!T24</f>
        <v>0</v>
      </c>
      <c r="S25" s="42"/>
      <c r="T25" s="17">
        <f t="shared" si="1"/>
        <v>-0.26391327820512822</v>
      </c>
    </row>
    <row r="26" spans="1:20" x14ac:dyDescent="0.3">
      <c r="A26" s="1" t="s">
        <v>122</v>
      </c>
      <c r="B26" s="1" t="s">
        <v>120</v>
      </c>
      <c r="C26" s="1" t="s">
        <v>174</v>
      </c>
      <c r="D26" s="11">
        <v>45785</v>
      </c>
      <c r="E26" s="47">
        <f t="shared" si="0"/>
        <v>11.516129032258064</v>
      </c>
      <c r="F26" s="17">
        <v>1.6198789333333334</v>
      </c>
      <c r="G26" s="17">
        <f>APR!T25</f>
        <v>1.6523686499999999</v>
      </c>
      <c r="H26" s="17">
        <f>MAY!T25</f>
        <v>0</v>
      </c>
      <c r="I26" s="17">
        <f>JUN!T25</f>
        <v>0</v>
      </c>
      <c r="J26" s="17">
        <f>JUL!T25</f>
        <v>0</v>
      </c>
      <c r="K26" s="17">
        <f>AUG!T25</f>
        <v>0</v>
      </c>
      <c r="L26" s="17">
        <f>SEP!T25</f>
        <v>0</v>
      </c>
      <c r="M26" s="17">
        <f>OCT!T25</f>
        <v>0</v>
      </c>
      <c r="N26" s="17">
        <f>NOV!T25</f>
        <v>0</v>
      </c>
      <c r="O26" s="17">
        <f>DEC!T25</f>
        <v>0</v>
      </c>
      <c r="P26" s="17">
        <f>JAN!T25</f>
        <v>0</v>
      </c>
      <c r="Q26" s="17">
        <f>FEB!T25</f>
        <v>0</v>
      </c>
      <c r="R26" s="17">
        <f>MAR!T25</f>
        <v>0</v>
      </c>
      <c r="S26" s="42"/>
      <c r="T26" s="17">
        <f t="shared" si="1"/>
        <v>3.2489716666666446E-2</v>
      </c>
    </row>
    <row r="27" spans="1:20" x14ac:dyDescent="0.3">
      <c r="A27" s="1" t="s">
        <v>164</v>
      </c>
      <c r="B27" s="1" t="s">
        <v>133</v>
      </c>
      <c r="C27" s="1" t="s">
        <v>186</v>
      </c>
      <c r="D27" s="11">
        <v>45992</v>
      </c>
      <c r="E27" s="47">
        <f t="shared" si="0"/>
        <v>4.838709677419355</v>
      </c>
      <c r="F27" s="17">
        <v>0.24655801666666666</v>
      </c>
      <c r="G27" s="17">
        <f>APR!T26</f>
        <v>0.23770956666666665</v>
      </c>
      <c r="H27" s="17">
        <f>MAY!T26</f>
        <v>0</v>
      </c>
      <c r="I27" s="17">
        <f>JUN!T26</f>
        <v>0</v>
      </c>
      <c r="J27" s="17">
        <f>JUL!T26</f>
        <v>0</v>
      </c>
      <c r="K27" s="17">
        <f>AUG!T26</f>
        <v>0</v>
      </c>
      <c r="L27" s="17">
        <f>SEP!T26</f>
        <v>0</v>
      </c>
      <c r="M27" s="17">
        <f>OCT!T26</f>
        <v>0</v>
      </c>
      <c r="N27" s="17">
        <f>NOV!T26</f>
        <v>0</v>
      </c>
      <c r="O27" s="17">
        <f>DEC!T26</f>
        <v>0</v>
      </c>
      <c r="P27" s="17">
        <f>JAN!T26</f>
        <v>0</v>
      </c>
      <c r="Q27" s="17">
        <f>FEB!T26</f>
        <v>0</v>
      </c>
      <c r="R27" s="17">
        <f>MAR!T26</f>
        <v>0</v>
      </c>
      <c r="S27" s="42"/>
      <c r="T27" s="17">
        <f t="shared" si="1"/>
        <v>-8.8484500000000077E-3</v>
      </c>
    </row>
    <row r="28" spans="1:20" x14ac:dyDescent="0.3">
      <c r="A28" s="1" t="s">
        <v>165</v>
      </c>
      <c r="B28" s="1" t="s">
        <v>127</v>
      </c>
      <c r="C28" s="1" t="s">
        <v>186</v>
      </c>
      <c r="D28" s="11">
        <v>45908</v>
      </c>
      <c r="E28" s="47">
        <f t="shared" si="0"/>
        <v>7.5483870967741939</v>
      </c>
      <c r="F28" s="17">
        <v>0.39395346666666664</v>
      </c>
      <c r="G28" s="17">
        <f>APR!T27</f>
        <v>0.47056865000000003</v>
      </c>
      <c r="H28" s="17">
        <f>MAY!T27</f>
        <v>0</v>
      </c>
      <c r="I28" s="17">
        <f>JUN!T27</f>
        <v>0</v>
      </c>
      <c r="J28" s="17">
        <f>JUL!T27</f>
        <v>0</v>
      </c>
      <c r="K28" s="17">
        <f>AUG!T27</f>
        <v>0</v>
      </c>
      <c r="L28" s="17">
        <f>SEP!T27</f>
        <v>0</v>
      </c>
      <c r="M28" s="17">
        <f>OCT!T27</f>
        <v>0</v>
      </c>
      <c r="N28" s="17">
        <f>NOV!T27</f>
        <v>0</v>
      </c>
      <c r="O28" s="17">
        <f>DEC!T27</f>
        <v>0</v>
      </c>
      <c r="P28" s="17">
        <f>JAN!T27</f>
        <v>0</v>
      </c>
      <c r="Q28" s="17">
        <f>FEB!T27</f>
        <v>0</v>
      </c>
      <c r="R28" s="17">
        <f>MAR!T27</f>
        <v>0</v>
      </c>
      <c r="S28" s="42"/>
      <c r="T28" s="17">
        <f t="shared" si="1"/>
        <v>7.6615183333333392E-2</v>
      </c>
    </row>
    <row r="29" spans="1:20" x14ac:dyDescent="0.3">
      <c r="A29" s="1" t="s">
        <v>62</v>
      </c>
      <c r="B29" s="1" t="s">
        <v>7</v>
      </c>
      <c r="C29" s="1" t="s">
        <v>186</v>
      </c>
      <c r="D29" s="11">
        <v>45413</v>
      </c>
      <c r="E29" s="47">
        <f t="shared" si="0"/>
        <v>23.516129032258064</v>
      </c>
      <c r="F29" s="17">
        <v>2.7274665666666666</v>
      </c>
      <c r="G29" s="17">
        <f>APR!T28</f>
        <v>2.0995911794871795</v>
      </c>
      <c r="H29" s="17">
        <f>MAY!T28</f>
        <v>0</v>
      </c>
      <c r="I29" s="17">
        <f>JUN!T28</f>
        <v>0</v>
      </c>
      <c r="J29" s="17">
        <f>JUL!T28</f>
        <v>0</v>
      </c>
      <c r="K29" s="17">
        <f>AUG!T28</f>
        <v>0</v>
      </c>
      <c r="L29" s="17">
        <f>SEP!T28</f>
        <v>0</v>
      </c>
      <c r="M29" s="17">
        <f>OCT!T28</f>
        <v>0</v>
      </c>
      <c r="N29" s="17">
        <f>NOV!T28</f>
        <v>0</v>
      </c>
      <c r="O29" s="17">
        <f>DEC!T28</f>
        <v>0</v>
      </c>
      <c r="P29" s="17">
        <f>JAN!T28</f>
        <v>0</v>
      </c>
      <c r="Q29" s="17">
        <f>FEB!T28</f>
        <v>0</v>
      </c>
      <c r="R29" s="17">
        <f>MAR!T28</f>
        <v>0</v>
      </c>
      <c r="S29" s="42"/>
      <c r="T29" s="17">
        <f t="shared" si="1"/>
        <v>-0.6278753871794871</v>
      </c>
    </row>
    <row r="30" spans="1:20" x14ac:dyDescent="0.3">
      <c r="A30" s="1" t="s">
        <v>166</v>
      </c>
      <c r="B30" s="1" t="s">
        <v>141</v>
      </c>
      <c r="C30" s="1" t="s">
        <v>174</v>
      </c>
      <c r="D30" s="11">
        <v>45992</v>
      </c>
      <c r="E30" s="47">
        <f t="shared" si="0"/>
        <v>4.838709677419355</v>
      </c>
      <c r="F30" s="17">
        <v>1.1130011499999999</v>
      </c>
      <c r="G30" s="17">
        <f>APR!T29</f>
        <v>1.0941123333333334</v>
      </c>
      <c r="H30" s="17">
        <f>MAY!T29</f>
        <v>0</v>
      </c>
      <c r="I30" s="17">
        <f>JUN!T29</f>
        <v>0</v>
      </c>
      <c r="J30" s="17">
        <f>JUL!T29</f>
        <v>0</v>
      </c>
      <c r="K30" s="17">
        <f>AUG!T29</f>
        <v>0</v>
      </c>
      <c r="L30" s="17">
        <f>SEP!T29</f>
        <v>0</v>
      </c>
      <c r="M30" s="17">
        <f>OCT!T29</f>
        <v>0</v>
      </c>
      <c r="N30" s="17">
        <f>NOV!T29</f>
        <v>0</v>
      </c>
      <c r="O30" s="17">
        <f>DEC!T29</f>
        <v>0</v>
      </c>
      <c r="P30" s="17">
        <f>JAN!T29</f>
        <v>0</v>
      </c>
      <c r="Q30" s="17">
        <f>FEB!T29</f>
        <v>0</v>
      </c>
      <c r="R30" s="17">
        <f>MAR!T29</f>
        <v>0</v>
      </c>
      <c r="S30" s="42"/>
      <c r="T30" s="17">
        <f t="shared" si="1"/>
        <v>-1.888881666666653E-2</v>
      </c>
    </row>
    <row r="31" spans="1:20" x14ac:dyDescent="0.3">
      <c r="A31" s="1" t="s">
        <v>124</v>
      </c>
      <c r="B31" s="1" t="s">
        <v>125</v>
      </c>
      <c r="C31" s="1" t="s">
        <v>173</v>
      </c>
      <c r="D31" s="11">
        <v>45818</v>
      </c>
      <c r="E31" s="47">
        <f t="shared" si="0"/>
        <v>10.451612903225806</v>
      </c>
      <c r="F31" s="17">
        <v>0.72207701666666657</v>
      </c>
      <c r="G31" s="17">
        <f>APR!T30</f>
        <v>0.72733121666666678</v>
      </c>
      <c r="H31" s="17">
        <f>MAY!T30</f>
        <v>0</v>
      </c>
      <c r="I31" s="17">
        <f>JUN!T30</f>
        <v>0</v>
      </c>
      <c r="J31" s="17">
        <f>JUL!T30</f>
        <v>0</v>
      </c>
      <c r="K31" s="17">
        <f>AUG!T30</f>
        <v>0</v>
      </c>
      <c r="L31" s="17">
        <f>SEP!T30</f>
        <v>0</v>
      </c>
      <c r="M31" s="17">
        <f>OCT!T30</f>
        <v>0</v>
      </c>
      <c r="N31" s="17">
        <f>NOV!T30</f>
        <v>0</v>
      </c>
      <c r="O31" s="17">
        <f>DEC!T30</f>
        <v>0</v>
      </c>
      <c r="P31" s="17">
        <f>JAN!T30</f>
        <v>0</v>
      </c>
      <c r="Q31" s="17">
        <f>FEB!T30</f>
        <v>0</v>
      </c>
      <c r="R31" s="17">
        <f>MAR!T30</f>
        <v>0</v>
      </c>
      <c r="S31" s="42"/>
      <c r="T31" s="17">
        <f t="shared" si="1"/>
        <v>5.2542000000002087E-3</v>
      </c>
    </row>
    <row r="32" spans="1:20" x14ac:dyDescent="0.3">
      <c r="A32" s="1" t="s">
        <v>167</v>
      </c>
      <c r="B32" s="1" t="s">
        <v>134</v>
      </c>
      <c r="C32" s="1" t="s">
        <v>173</v>
      </c>
      <c r="D32" s="11">
        <v>45992</v>
      </c>
      <c r="E32" s="47">
        <f t="shared" si="0"/>
        <v>4.838709677419355</v>
      </c>
      <c r="F32" s="17">
        <v>0.46880349999999998</v>
      </c>
      <c r="G32" s="17">
        <f>APR!T31</f>
        <v>0.45512710000000001</v>
      </c>
      <c r="H32" s="17">
        <f>MAY!T31</f>
        <v>0</v>
      </c>
      <c r="I32" s="17">
        <f>JUN!T31</f>
        <v>0</v>
      </c>
      <c r="J32" s="17">
        <f>JUL!T31</f>
        <v>0</v>
      </c>
      <c r="K32" s="17">
        <f>AUG!T31</f>
        <v>0</v>
      </c>
      <c r="L32" s="17">
        <f>SEP!T31</f>
        <v>0</v>
      </c>
      <c r="M32" s="17">
        <f>OCT!T31</f>
        <v>0</v>
      </c>
      <c r="N32" s="17">
        <f>NOV!T31</f>
        <v>0</v>
      </c>
      <c r="O32" s="17">
        <f>DEC!T31</f>
        <v>0</v>
      </c>
      <c r="P32" s="17">
        <f>JAN!T31</f>
        <v>0</v>
      </c>
      <c r="Q32" s="17">
        <f>FEB!T31</f>
        <v>0</v>
      </c>
      <c r="R32" s="17">
        <f>MAR!T31</f>
        <v>0</v>
      </c>
      <c r="S32" s="42"/>
      <c r="T32" s="17">
        <f t="shared" si="1"/>
        <v>-1.3676399999999977E-2</v>
      </c>
    </row>
    <row r="33" spans="1:20" x14ac:dyDescent="0.3">
      <c r="A33" s="1" t="s">
        <v>168</v>
      </c>
      <c r="B33" s="1" t="s">
        <v>135</v>
      </c>
      <c r="C33" s="1" t="s">
        <v>173</v>
      </c>
      <c r="D33" s="11">
        <v>45992</v>
      </c>
      <c r="E33" s="47">
        <f t="shared" si="0"/>
        <v>4.838709677419355</v>
      </c>
      <c r="F33" s="17">
        <v>0.37645094999999995</v>
      </c>
      <c r="G33" s="17">
        <f>APR!T32</f>
        <v>0.36339454999999993</v>
      </c>
      <c r="H33" s="17">
        <f>MAY!T32</f>
        <v>0</v>
      </c>
      <c r="I33" s="17">
        <f>JUN!T32</f>
        <v>0</v>
      </c>
      <c r="J33" s="17">
        <f>JUL!T32</f>
        <v>0</v>
      </c>
      <c r="K33" s="17">
        <f>AUG!T32</f>
        <v>0</v>
      </c>
      <c r="L33" s="17">
        <f>SEP!T32</f>
        <v>0</v>
      </c>
      <c r="M33" s="17">
        <f>OCT!T32</f>
        <v>0</v>
      </c>
      <c r="N33" s="17">
        <f>NOV!T32</f>
        <v>0</v>
      </c>
      <c r="O33" s="17">
        <f>DEC!T32</f>
        <v>0</v>
      </c>
      <c r="P33" s="17">
        <f>JAN!T32</f>
        <v>0</v>
      </c>
      <c r="Q33" s="17">
        <f>FEB!T32</f>
        <v>0</v>
      </c>
      <c r="R33" s="17">
        <f>MAR!T32</f>
        <v>0</v>
      </c>
      <c r="S33" s="42"/>
      <c r="T33" s="17">
        <f t="shared" si="1"/>
        <v>-1.3056400000000024E-2</v>
      </c>
    </row>
    <row r="34" spans="1:20" x14ac:dyDescent="0.3">
      <c r="A34" s="1" t="s">
        <v>63</v>
      </c>
      <c r="B34" s="1" t="s">
        <v>52</v>
      </c>
      <c r="C34" s="1" t="s">
        <v>174</v>
      </c>
      <c r="D34" s="11">
        <v>45413</v>
      </c>
      <c r="E34" s="63">
        <f t="shared" si="0"/>
        <v>23.516129032258064</v>
      </c>
      <c r="F34" s="17">
        <v>2.2563389166666665</v>
      </c>
      <c r="G34" s="17">
        <f>APR!T33</f>
        <v>1.733085423076923</v>
      </c>
      <c r="H34" s="17">
        <f>MAY!T33</f>
        <v>0</v>
      </c>
      <c r="I34" s="17">
        <f>JUN!T33</f>
        <v>0</v>
      </c>
      <c r="J34" s="17">
        <f>JUL!T33</f>
        <v>0</v>
      </c>
      <c r="K34" s="17">
        <f>AUG!T33</f>
        <v>0</v>
      </c>
      <c r="L34" s="17">
        <f>SEP!T33</f>
        <v>0</v>
      </c>
      <c r="M34" s="17">
        <f>OCT!T33</f>
        <v>0</v>
      </c>
      <c r="N34" s="17">
        <f>NOV!T33</f>
        <v>0</v>
      </c>
      <c r="O34" s="17">
        <f>DEC!T33</f>
        <v>0</v>
      </c>
      <c r="P34" s="17">
        <f>JAN!T33</f>
        <v>0</v>
      </c>
      <c r="Q34" s="17">
        <f>FEB!T33</f>
        <v>0</v>
      </c>
      <c r="R34" s="17">
        <f>MAR!T33</f>
        <v>0</v>
      </c>
      <c r="S34" s="42"/>
      <c r="T34" s="17">
        <f t="shared" si="1"/>
        <v>-0.52325349358974349</v>
      </c>
    </row>
    <row r="35" spans="1:20" x14ac:dyDescent="0.3">
      <c r="A35" s="1"/>
      <c r="B35" s="56" t="s">
        <v>128</v>
      </c>
      <c r="C35" s="1" t="s">
        <v>186</v>
      </c>
      <c r="D35" s="11">
        <v>46097</v>
      </c>
      <c r="E35" s="63">
        <f t="shared" si="0"/>
        <v>1.4516129032258065</v>
      </c>
      <c r="F35" s="17">
        <v>0</v>
      </c>
      <c r="G35" s="17">
        <f>APR!T34</f>
        <v>1.55E-2</v>
      </c>
      <c r="H35" s="17">
        <f>MAY!T34</f>
        <v>0</v>
      </c>
      <c r="I35" s="17">
        <f>JUN!T34</f>
        <v>0</v>
      </c>
      <c r="J35" s="17">
        <f>JUL!T34</f>
        <v>0</v>
      </c>
      <c r="K35" s="17">
        <f>AUG!T34</f>
        <v>0</v>
      </c>
      <c r="L35" s="17">
        <f>SEP!T34</f>
        <v>0</v>
      </c>
      <c r="M35" s="17">
        <f>OCT!T34</f>
        <v>0</v>
      </c>
      <c r="N35" s="17">
        <f>NOV!T34</f>
        <v>0</v>
      </c>
      <c r="O35" s="17">
        <f>DEC!T34</f>
        <v>0</v>
      </c>
      <c r="P35" s="17">
        <f>JAN!T34</f>
        <v>0</v>
      </c>
      <c r="Q35" s="17">
        <f>FEB!T34</f>
        <v>0</v>
      </c>
      <c r="R35" s="17">
        <f>MAR!T34</f>
        <v>0</v>
      </c>
      <c r="S35" s="42"/>
      <c r="T35" s="17">
        <f t="shared" si="1"/>
        <v>1.55E-2</v>
      </c>
    </row>
    <row r="36" spans="1:20" x14ac:dyDescent="0.3">
      <c r="A36" s="1"/>
      <c r="B36" s="1" t="s">
        <v>188</v>
      </c>
      <c r="C36" s="1" t="s">
        <v>186</v>
      </c>
      <c r="D36" s="11">
        <v>46144</v>
      </c>
      <c r="E36" s="63">
        <f t="shared" ref="E36" si="2">($B$1-D36)/31</f>
        <v>-6.4516129032258063E-2</v>
      </c>
      <c r="F36" s="17">
        <v>0</v>
      </c>
      <c r="G36" s="17">
        <f>APR!T35</f>
        <v>0</v>
      </c>
      <c r="H36" s="17">
        <f>MAY!T35</f>
        <v>0</v>
      </c>
      <c r="I36" s="17">
        <f>JUN!T35</f>
        <v>0</v>
      </c>
      <c r="J36" s="17">
        <f>JUL!T35</f>
        <v>0</v>
      </c>
      <c r="K36" s="17">
        <f>AUG!T35</f>
        <v>0</v>
      </c>
      <c r="L36" s="17">
        <f>SEP!T35</f>
        <v>0</v>
      </c>
      <c r="M36" s="17">
        <f>OCT!T35</f>
        <v>0</v>
      </c>
      <c r="N36" s="17">
        <f>NOV!T35</f>
        <v>0</v>
      </c>
      <c r="O36" s="17">
        <f>DEC!T35</f>
        <v>0</v>
      </c>
      <c r="P36" s="17">
        <f>JAN!T35</f>
        <v>0</v>
      </c>
      <c r="Q36" s="17">
        <f>FEB!T35</f>
        <v>0</v>
      </c>
      <c r="R36" s="17">
        <f>MAR!T35</f>
        <v>0</v>
      </c>
      <c r="S36" s="42"/>
      <c r="T36" s="17">
        <f t="shared" ref="T36" si="3">G36-F36</f>
        <v>0</v>
      </c>
    </row>
    <row r="37" spans="1:20" x14ac:dyDescent="0.3">
      <c r="A37" s="1"/>
      <c r="B37" s="1"/>
      <c r="C37" s="1"/>
      <c r="D37" s="1"/>
      <c r="E37" s="58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0"/>
      <c r="T37" s="44"/>
    </row>
    <row r="38" spans="1:20" x14ac:dyDescent="0.3">
      <c r="A38" s="81"/>
      <c r="B38" s="81"/>
      <c r="C38" s="57"/>
      <c r="D38" s="57"/>
      <c r="E38" s="58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60"/>
      <c r="T38" s="44"/>
    </row>
    <row r="39" spans="1:20" ht="15.6" x14ac:dyDescent="0.3">
      <c r="A39" s="32" t="s">
        <v>29</v>
      </c>
      <c r="B39" s="15">
        <v>46142</v>
      </c>
      <c r="C39" s="57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60"/>
      <c r="T39" s="44"/>
    </row>
    <row r="40" spans="1:20" ht="18" x14ac:dyDescent="0.35">
      <c r="B40" s="66" t="s">
        <v>211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49"/>
    </row>
    <row r="41" spans="1:20" x14ac:dyDescent="0.3">
      <c r="A41" s="53" t="s">
        <v>69</v>
      </c>
      <c r="B41" s="53" t="s">
        <v>10</v>
      </c>
      <c r="C41" s="53" t="s">
        <v>172</v>
      </c>
      <c r="D41" s="53" t="s">
        <v>171</v>
      </c>
      <c r="E41" s="53" t="s">
        <v>57</v>
      </c>
      <c r="F41" s="50">
        <v>46082</v>
      </c>
      <c r="G41" s="54" t="s">
        <v>175</v>
      </c>
      <c r="H41" s="54" t="s">
        <v>17</v>
      </c>
      <c r="I41" s="54" t="s">
        <v>185</v>
      </c>
      <c r="J41" s="54" t="s">
        <v>184</v>
      </c>
      <c r="K41" s="54" t="s">
        <v>176</v>
      </c>
      <c r="L41" s="54" t="s">
        <v>177</v>
      </c>
      <c r="M41" s="54" t="s">
        <v>178</v>
      </c>
      <c r="N41" s="54" t="s">
        <v>179</v>
      </c>
      <c r="O41" s="54" t="s">
        <v>180</v>
      </c>
      <c r="P41" s="54" t="s">
        <v>181</v>
      </c>
      <c r="Q41" s="54" t="s">
        <v>182</v>
      </c>
      <c r="R41" s="54" t="s">
        <v>183</v>
      </c>
      <c r="S41" s="54"/>
      <c r="T41" s="48" t="s">
        <v>148</v>
      </c>
    </row>
    <row r="42" spans="1:20" x14ac:dyDescent="0.3">
      <c r="A42" s="1"/>
      <c r="B42" s="1" t="s">
        <v>58</v>
      </c>
      <c r="C42" s="1" t="s">
        <v>209</v>
      </c>
      <c r="D42" s="11">
        <v>45475</v>
      </c>
      <c r="E42" s="12">
        <f>($B$1-D42)/31</f>
        <v>21.516129032258064</v>
      </c>
      <c r="F42" s="82">
        <v>0.04</v>
      </c>
      <c r="G42" s="17">
        <f>APR!T43</f>
        <v>3.1106222222222223E-2</v>
      </c>
      <c r="H42" s="17">
        <f>MAY!T43</f>
        <v>0</v>
      </c>
      <c r="I42" s="17">
        <f>JUN!T43</f>
        <v>0</v>
      </c>
      <c r="J42" s="17">
        <f>JUL!T43</f>
        <v>0</v>
      </c>
      <c r="K42" s="17">
        <f>AUG!T43</f>
        <v>0</v>
      </c>
      <c r="L42" s="17">
        <f>SEP!T43</f>
        <v>0</v>
      </c>
      <c r="M42" s="17">
        <f>OCT!T43</f>
        <v>0</v>
      </c>
      <c r="N42" s="17">
        <f>NOV!T43</f>
        <v>0</v>
      </c>
      <c r="O42" s="17">
        <f>DEC!T43</f>
        <v>0</v>
      </c>
      <c r="P42" s="17">
        <f>JAN!T43</f>
        <v>0</v>
      </c>
      <c r="Q42" s="17">
        <f>FEB!T43</f>
        <v>0</v>
      </c>
      <c r="R42" s="17">
        <f>MAR!T43</f>
        <v>0</v>
      </c>
      <c r="S42" s="44"/>
      <c r="T42" s="17">
        <f>G42-F42</f>
        <v>-8.8937777777777782E-3</v>
      </c>
    </row>
    <row r="43" spans="1:20" x14ac:dyDescent="0.3">
      <c r="A43" s="1"/>
      <c r="B43" s="1" t="s">
        <v>189</v>
      </c>
      <c r="C43" s="1" t="s">
        <v>210</v>
      </c>
      <c r="D43" s="11">
        <v>45962</v>
      </c>
      <c r="E43" s="12">
        <f t="shared" ref="E43:E61" si="4">($B$1-D43)/31</f>
        <v>5.806451612903226</v>
      </c>
      <c r="F43" s="82">
        <v>0.33</v>
      </c>
      <c r="G43" s="17">
        <f>APR!T44</f>
        <v>0.38107049999999998</v>
      </c>
      <c r="H43" s="17">
        <f>MAY!T44</f>
        <v>0</v>
      </c>
      <c r="I43" s="17">
        <f>JUN!T44</f>
        <v>0</v>
      </c>
      <c r="J43" s="17">
        <f>JUL!T44</f>
        <v>0</v>
      </c>
      <c r="K43" s="17">
        <f>AUG!T44</f>
        <v>0</v>
      </c>
      <c r="L43" s="17">
        <f>SEP!T44</f>
        <v>0</v>
      </c>
      <c r="M43" s="17">
        <f>OCT!T44</f>
        <v>0</v>
      </c>
      <c r="N43" s="17">
        <f>NOV!T44</f>
        <v>0</v>
      </c>
      <c r="O43" s="17">
        <f>DEC!T44</f>
        <v>0</v>
      </c>
      <c r="P43" s="17">
        <f>JAN!T44</f>
        <v>0</v>
      </c>
      <c r="Q43" s="17">
        <f>FEB!T44</f>
        <v>0</v>
      </c>
      <c r="R43" s="17">
        <f>MAR!T44</f>
        <v>0</v>
      </c>
      <c r="S43" s="44"/>
      <c r="T43" s="17">
        <f t="shared" ref="T43:T61" si="5">G43-F43</f>
        <v>5.1070499999999963E-2</v>
      </c>
    </row>
    <row r="44" spans="1:20" x14ac:dyDescent="0.3">
      <c r="A44" s="1"/>
      <c r="B44" s="1" t="s">
        <v>190</v>
      </c>
      <c r="C44" s="1" t="s">
        <v>210</v>
      </c>
      <c r="D44" s="11">
        <v>44921</v>
      </c>
      <c r="E44" s="12">
        <f t="shared" si="4"/>
        <v>39.387096774193552</v>
      </c>
      <c r="F44" s="82">
        <v>2.21</v>
      </c>
      <c r="G44" s="17">
        <f>APR!T45</f>
        <v>1.0248760538461545</v>
      </c>
      <c r="H44" s="17">
        <f>MAY!T45</f>
        <v>0</v>
      </c>
      <c r="I44" s="17">
        <f>JUN!T45</f>
        <v>0</v>
      </c>
      <c r="J44" s="17">
        <f>JUL!T45</f>
        <v>0</v>
      </c>
      <c r="K44" s="17">
        <f>AUG!T45</f>
        <v>0</v>
      </c>
      <c r="L44" s="17">
        <f>SEP!T45</f>
        <v>0</v>
      </c>
      <c r="M44" s="17">
        <f>OCT!T45</f>
        <v>0</v>
      </c>
      <c r="N44" s="17">
        <f>NOV!T45</f>
        <v>0</v>
      </c>
      <c r="O44" s="17">
        <f>DEC!T45</f>
        <v>0</v>
      </c>
      <c r="P44" s="17">
        <f>JAN!T45</f>
        <v>0</v>
      </c>
      <c r="Q44" s="17">
        <f>FEB!T45</f>
        <v>0</v>
      </c>
      <c r="R44" s="17">
        <f>MAR!T45</f>
        <v>0</v>
      </c>
      <c r="S44" s="44"/>
      <c r="T44" s="17">
        <f t="shared" si="5"/>
        <v>-1.1851239461538454</v>
      </c>
    </row>
    <row r="45" spans="1:20" x14ac:dyDescent="0.3">
      <c r="A45" s="1"/>
      <c r="B45" s="1" t="s">
        <v>191</v>
      </c>
      <c r="C45" s="1" t="s">
        <v>209</v>
      </c>
      <c r="D45" s="11">
        <v>44901</v>
      </c>
      <c r="E45" s="12">
        <f t="shared" si="4"/>
        <v>40.032258064516128</v>
      </c>
      <c r="F45" s="82">
        <v>4.6900000000000004</v>
      </c>
      <c r="G45" s="17">
        <f>APR!T46</f>
        <v>1.769245207692306</v>
      </c>
      <c r="H45" s="17">
        <f>MAY!T46</f>
        <v>0</v>
      </c>
      <c r="I45" s="17">
        <f>JUN!T46</f>
        <v>0</v>
      </c>
      <c r="J45" s="17">
        <f>JUL!T46</f>
        <v>0</v>
      </c>
      <c r="K45" s="17">
        <f>AUG!T46</f>
        <v>0</v>
      </c>
      <c r="L45" s="17">
        <f>SEP!T46</f>
        <v>0</v>
      </c>
      <c r="M45" s="17">
        <f>OCT!T46</f>
        <v>0</v>
      </c>
      <c r="N45" s="17">
        <f>NOV!T46</f>
        <v>0</v>
      </c>
      <c r="O45" s="17">
        <f>DEC!T46</f>
        <v>0</v>
      </c>
      <c r="P45" s="17">
        <f>JAN!T46</f>
        <v>0</v>
      </c>
      <c r="Q45" s="17">
        <f>FEB!T46</f>
        <v>0</v>
      </c>
      <c r="R45" s="17">
        <f>MAR!T46</f>
        <v>0</v>
      </c>
      <c r="S45" s="44"/>
      <c r="T45" s="17">
        <f t="shared" si="5"/>
        <v>-2.9207547923076946</v>
      </c>
    </row>
    <row r="46" spans="1:20" x14ac:dyDescent="0.3">
      <c r="A46" s="1"/>
      <c r="B46" s="1" t="s">
        <v>192</v>
      </c>
      <c r="C46" s="1" t="s">
        <v>209</v>
      </c>
      <c r="D46" s="11">
        <v>45506</v>
      </c>
      <c r="E46" s="12">
        <f t="shared" si="4"/>
        <v>20.516129032258064</v>
      </c>
      <c r="F46" s="82">
        <v>2.2999999999999998</v>
      </c>
      <c r="G46" s="17">
        <f>APR!T47</f>
        <v>0.53128489166666659</v>
      </c>
      <c r="H46" s="17">
        <f>MAY!T47</f>
        <v>0</v>
      </c>
      <c r="I46" s="17">
        <f>JUN!T47</f>
        <v>0</v>
      </c>
      <c r="J46" s="17">
        <f>JUL!T47</f>
        <v>0</v>
      </c>
      <c r="K46" s="17">
        <f>AUG!T47</f>
        <v>0</v>
      </c>
      <c r="L46" s="17">
        <f>SEP!T47</f>
        <v>0</v>
      </c>
      <c r="M46" s="17">
        <f>OCT!T47</f>
        <v>0</v>
      </c>
      <c r="N46" s="17">
        <f>NOV!T47</f>
        <v>0</v>
      </c>
      <c r="O46" s="17">
        <f>DEC!T47</f>
        <v>0</v>
      </c>
      <c r="P46" s="17">
        <f>JAN!T47</f>
        <v>0</v>
      </c>
      <c r="Q46" s="17">
        <f>FEB!T47</f>
        <v>0</v>
      </c>
      <c r="R46" s="17">
        <f>MAR!T47</f>
        <v>0</v>
      </c>
      <c r="S46" s="44"/>
      <c r="T46" s="17">
        <f t="shared" si="5"/>
        <v>-1.7687151083333332</v>
      </c>
    </row>
    <row r="47" spans="1:20" x14ac:dyDescent="0.3">
      <c r="A47" s="1"/>
      <c r="B47" s="1" t="s">
        <v>193</v>
      </c>
      <c r="C47" s="1" t="s">
        <v>209</v>
      </c>
      <c r="D47" s="11">
        <v>45506</v>
      </c>
      <c r="E47" s="12">
        <f t="shared" si="4"/>
        <v>20.516129032258064</v>
      </c>
      <c r="F47" s="82">
        <v>2.7</v>
      </c>
      <c r="G47" s="17">
        <f>APR!T48</f>
        <v>1.1725267633333332</v>
      </c>
      <c r="H47" s="17">
        <f>MAY!T48</f>
        <v>0</v>
      </c>
      <c r="I47" s="17">
        <f>JUN!T48</f>
        <v>0</v>
      </c>
      <c r="J47" s="17">
        <f>JUL!T48</f>
        <v>0</v>
      </c>
      <c r="K47" s="17">
        <f>AUG!T48</f>
        <v>0</v>
      </c>
      <c r="L47" s="17">
        <f>SEP!T48</f>
        <v>0</v>
      </c>
      <c r="M47" s="17">
        <f>OCT!T48</f>
        <v>0</v>
      </c>
      <c r="N47" s="17">
        <f>NOV!T48</f>
        <v>0</v>
      </c>
      <c r="O47" s="17">
        <f>DEC!T48</f>
        <v>0</v>
      </c>
      <c r="P47" s="17">
        <f>JAN!T48</f>
        <v>0</v>
      </c>
      <c r="Q47" s="17">
        <f>FEB!T48</f>
        <v>0</v>
      </c>
      <c r="R47" s="17">
        <f>MAR!T48</f>
        <v>0</v>
      </c>
      <c r="S47" s="44"/>
      <c r="T47" s="17">
        <f t="shared" si="5"/>
        <v>-1.527473236666667</v>
      </c>
    </row>
    <row r="48" spans="1:20" x14ac:dyDescent="0.3">
      <c r="A48" s="1"/>
      <c r="B48" s="1" t="s">
        <v>194</v>
      </c>
      <c r="C48" s="1" t="s">
        <v>210</v>
      </c>
      <c r="D48" s="11">
        <v>45962</v>
      </c>
      <c r="E48" s="12">
        <f t="shared" si="4"/>
        <v>5.806451612903226</v>
      </c>
      <c r="F48" s="82">
        <v>7.0000000000000007E-2</v>
      </c>
      <c r="G48" s="17">
        <f>APR!T49</f>
        <v>6.4864333333333329E-2</v>
      </c>
      <c r="H48" s="17">
        <f>MAY!T49</f>
        <v>0</v>
      </c>
      <c r="I48" s="17">
        <f>JUN!T49</f>
        <v>0</v>
      </c>
      <c r="J48" s="17">
        <f>JUL!T49</f>
        <v>0</v>
      </c>
      <c r="K48" s="17">
        <f>AUG!T49</f>
        <v>0</v>
      </c>
      <c r="L48" s="17">
        <f>SEP!T49</f>
        <v>0</v>
      </c>
      <c r="M48" s="17">
        <f>OCT!T49</f>
        <v>0</v>
      </c>
      <c r="N48" s="17">
        <f>NOV!T49</f>
        <v>0</v>
      </c>
      <c r="O48" s="17">
        <f>DEC!T49</f>
        <v>0</v>
      </c>
      <c r="P48" s="17">
        <f>JAN!T49</f>
        <v>0</v>
      </c>
      <c r="Q48" s="17">
        <f>FEB!T49</f>
        <v>0</v>
      </c>
      <c r="R48" s="17">
        <f>MAR!T49</f>
        <v>0</v>
      </c>
      <c r="S48" s="44"/>
      <c r="T48" s="17">
        <f t="shared" si="5"/>
        <v>-5.1356666666666773E-3</v>
      </c>
    </row>
    <row r="49" spans="1:20" x14ac:dyDescent="0.3">
      <c r="A49" s="1"/>
      <c r="B49" s="1" t="s">
        <v>195</v>
      </c>
      <c r="C49" s="1" t="s">
        <v>209</v>
      </c>
      <c r="D49" s="11">
        <v>45475</v>
      </c>
      <c r="E49" s="12">
        <f t="shared" si="4"/>
        <v>21.516129032258064</v>
      </c>
      <c r="F49" s="82">
        <v>2.67</v>
      </c>
      <c r="G49" s="17">
        <f>APR!T50</f>
        <v>1.2404134822222224</v>
      </c>
      <c r="H49" s="17">
        <f>MAY!T50</f>
        <v>0</v>
      </c>
      <c r="I49" s="17">
        <f>JUN!T50</f>
        <v>0</v>
      </c>
      <c r="J49" s="17">
        <f>JUL!T50</f>
        <v>0</v>
      </c>
      <c r="K49" s="17">
        <f>AUG!T50</f>
        <v>0</v>
      </c>
      <c r="L49" s="17">
        <f>SEP!T50</f>
        <v>0</v>
      </c>
      <c r="M49" s="17">
        <f>OCT!T50</f>
        <v>0</v>
      </c>
      <c r="N49" s="17">
        <f>NOV!T50</f>
        <v>0</v>
      </c>
      <c r="O49" s="17">
        <f>DEC!T50</f>
        <v>0</v>
      </c>
      <c r="P49" s="17">
        <f>JAN!T50</f>
        <v>0</v>
      </c>
      <c r="Q49" s="17">
        <f>FEB!T50</f>
        <v>0</v>
      </c>
      <c r="R49" s="17">
        <f>MAR!T50</f>
        <v>0</v>
      </c>
      <c r="S49" s="44"/>
      <c r="T49" s="17">
        <f t="shared" si="5"/>
        <v>-1.4295865177777776</v>
      </c>
    </row>
    <row r="50" spans="1:20" x14ac:dyDescent="0.3">
      <c r="A50" s="1"/>
      <c r="B50" s="1" t="s">
        <v>196</v>
      </c>
      <c r="C50" s="1" t="s">
        <v>210</v>
      </c>
      <c r="D50" s="11">
        <v>45962</v>
      </c>
      <c r="E50" s="12">
        <f t="shared" si="4"/>
        <v>5.806451612903226</v>
      </c>
      <c r="F50" s="82">
        <v>0.45</v>
      </c>
      <c r="G50" s="17">
        <f>APR!T51</f>
        <v>0.93036296666666674</v>
      </c>
      <c r="H50" s="17">
        <f>MAY!T51</f>
        <v>0</v>
      </c>
      <c r="I50" s="17">
        <f>JUN!T51</f>
        <v>0</v>
      </c>
      <c r="J50" s="17">
        <f>JUL!T51</f>
        <v>0</v>
      </c>
      <c r="K50" s="17">
        <f>AUG!T51</f>
        <v>0</v>
      </c>
      <c r="L50" s="17">
        <f>SEP!T51</f>
        <v>0</v>
      </c>
      <c r="M50" s="17">
        <f>OCT!T51</f>
        <v>0</v>
      </c>
      <c r="N50" s="17">
        <f>NOV!T51</f>
        <v>0</v>
      </c>
      <c r="O50" s="17">
        <f>DEC!T51</f>
        <v>0</v>
      </c>
      <c r="P50" s="17">
        <f>JAN!T51</f>
        <v>0</v>
      </c>
      <c r="Q50" s="17">
        <f>FEB!T51</f>
        <v>0</v>
      </c>
      <c r="R50" s="17">
        <f>MAR!T51</f>
        <v>0</v>
      </c>
      <c r="S50" s="44"/>
      <c r="T50" s="17">
        <f t="shared" si="5"/>
        <v>0.48036296666666672</v>
      </c>
    </row>
    <row r="51" spans="1:20" x14ac:dyDescent="0.3">
      <c r="A51" s="1"/>
      <c r="B51" s="1" t="s">
        <v>197</v>
      </c>
      <c r="C51" s="1" t="s">
        <v>209</v>
      </c>
      <c r="D51" s="11">
        <v>44995</v>
      </c>
      <c r="E51" s="12">
        <f t="shared" si="4"/>
        <v>37</v>
      </c>
      <c r="F51" s="82">
        <v>2.5499999999999998</v>
      </c>
      <c r="G51" s="17">
        <f>APR!T52</f>
        <v>0.94097785846153936</v>
      </c>
      <c r="H51" s="17">
        <f>MAY!T52</f>
        <v>0</v>
      </c>
      <c r="I51" s="17">
        <f>JUN!T52</f>
        <v>0</v>
      </c>
      <c r="J51" s="17">
        <f>JUL!T52</f>
        <v>0</v>
      </c>
      <c r="K51" s="17">
        <f>AUG!T52</f>
        <v>0</v>
      </c>
      <c r="L51" s="17">
        <f>SEP!T52</f>
        <v>0</v>
      </c>
      <c r="M51" s="17">
        <f>OCT!T52</f>
        <v>0</v>
      </c>
      <c r="N51" s="17">
        <f>NOV!T52</f>
        <v>0</v>
      </c>
      <c r="O51" s="17">
        <f>DEC!T52</f>
        <v>0</v>
      </c>
      <c r="P51" s="17">
        <f>JAN!T52</f>
        <v>0</v>
      </c>
      <c r="Q51" s="17">
        <f>FEB!T52</f>
        <v>0</v>
      </c>
      <c r="R51" s="17">
        <f>MAR!T52</f>
        <v>0</v>
      </c>
      <c r="S51" s="44"/>
      <c r="T51" s="17">
        <f t="shared" si="5"/>
        <v>-1.6090221415384605</v>
      </c>
    </row>
    <row r="52" spans="1:20" x14ac:dyDescent="0.3">
      <c r="A52" s="1"/>
      <c r="B52" s="1" t="s">
        <v>198</v>
      </c>
      <c r="C52" s="1" t="s">
        <v>210</v>
      </c>
      <c r="D52" s="11">
        <v>45962</v>
      </c>
      <c r="E52" s="12">
        <f t="shared" si="4"/>
        <v>5.806451612903226</v>
      </c>
      <c r="F52" s="82">
        <v>0.75</v>
      </c>
      <c r="G52" s="17">
        <f>APR!T53</f>
        <v>1.4166619666666667</v>
      </c>
      <c r="H52" s="17">
        <f>MAY!T53</f>
        <v>0</v>
      </c>
      <c r="I52" s="17">
        <f>JUN!T53</f>
        <v>0</v>
      </c>
      <c r="J52" s="17">
        <f>JUL!T53</f>
        <v>0</v>
      </c>
      <c r="K52" s="17">
        <f>AUG!T53</f>
        <v>0</v>
      </c>
      <c r="L52" s="17">
        <f>SEP!T53</f>
        <v>0</v>
      </c>
      <c r="M52" s="17">
        <f>OCT!T53</f>
        <v>0</v>
      </c>
      <c r="N52" s="17">
        <f>NOV!T53</f>
        <v>0</v>
      </c>
      <c r="O52" s="17">
        <f>DEC!T53</f>
        <v>0</v>
      </c>
      <c r="P52" s="17">
        <f>JAN!T53</f>
        <v>0</v>
      </c>
      <c r="Q52" s="17">
        <f>FEB!T53</f>
        <v>0</v>
      </c>
      <c r="R52" s="17">
        <f>MAR!T53</f>
        <v>0</v>
      </c>
      <c r="S52" s="44"/>
      <c r="T52" s="17">
        <f t="shared" si="5"/>
        <v>0.66666196666666666</v>
      </c>
    </row>
    <row r="53" spans="1:20" x14ac:dyDescent="0.3">
      <c r="A53" s="1"/>
      <c r="B53" s="1" t="s">
        <v>199</v>
      </c>
      <c r="C53" s="1" t="s">
        <v>209</v>
      </c>
      <c r="D53" s="11">
        <v>45506</v>
      </c>
      <c r="E53" s="12">
        <f t="shared" si="4"/>
        <v>20.516129032258064</v>
      </c>
      <c r="F53" s="82">
        <v>3.76</v>
      </c>
      <c r="G53" s="17">
        <f>APR!T54</f>
        <v>1.8127280816666695</v>
      </c>
      <c r="H53" s="17">
        <f>MAY!T54</f>
        <v>0</v>
      </c>
      <c r="I53" s="17">
        <f>JUN!T54</f>
        <v>0</v>
      </c>
      <c r="J53" s="17">
        <f>JUL!T54</f>
        <v>0</v>
      </c>
      <c r="K53" s="17">
        <f>AUG!T54</f>
        <v>0</v>
      </c>
      <c r="L53" s="17">
        <f>SEP!T54</f>
        <v>0</v>
      </c>
      <c r="M53" s="17">
        <f>OCT!T54</f>
        <v>0</v>
      </c>
      <c r="N53" s="17">
        <f>NOV!T54</f>
        <v>0</v>
      </c>
      <c r="O53" s="17">
        <f>DEC!T54</f>
        <v>0</v>
      </c>
      <c r="P53" s="17">
        <f>JAN!T54</f>
        <v>0</v>
      </c>
      <c r="Q53" s="17">
        <f>FEB!T54</f>
        <v>0</v>
      </c>
      <c r="R53" s="17">
        <f>MAR!T54</f>
        <v>0</v>
      </c>
      <c r="S53" s="44"/>
      <c r="T53" s="17">
        <f t="shared" si="5"/>
        <v>-1.9472719183333302</v>
      </c>
    </row>
    <row r="54" spans="1:20" x14ac:dyDescent="0.3">
      <c r="A54" s="1"/>
      <c r="B54" s="1" t="s">
        <v>200</v>
      </c>
      <c r="C54" s="1" t="s">
        <v>210</v>
      </c>
      <c r="D54" s="11">
        <v>45962</v>
      </c>
      <c r="E54" s="12">
        <f t="shared" si="4"/>
        <v>5.806451612903226</v>
      </c>
      <c r="F54" s="82">
        <v>0.38</v>
      </c>
      <c r="G54" s="17">
        <f>APR!T55</f>
        <v>0.85761373333333335</v>
      </c>
      <c r="H54" s="17">
        <f>MAY!T55</f>
        <v>0</v>
      </c>
      <c r="I54" s="17">
        <f>JUN!T55</f>
        <v>0</v>
      </c>
      <c r="J54" s="17">
        <f>JUL!T55</f>
        <v>0</v>
      </c>
      <c r="K54" s="17">
        <f>AUG!T55</f>
        <v>0</v>
      </c>
      <c r="L54" s="17">
        <f>SEP!T55</f>
        <v>0</v>
      </c>
      <c r="M54" s="17">
        <f>OCT!T55</f>
        <v>0</v>
      </c>
      <c r="N54" s="17">
        <f>NOV!T55</f>
        <v>0</v>
      </c>
      <c r="O54" s="17">
        <f>DEC!T55</f>
        <v>0</v>
      </c>
      <c r="P54" s="17">
        <f>JAN!T55</f>
        <v>0</v>
      </c>
      <c r="Q54" s="17">
        <f>FEB!T55</f>
        <v>0</v>
      </c>
      <c r="R54" s="17">
        <f>MAR!T55</f>
        <v>0</v>
      </c>
      <c r="S54" s="44"/>
      <c r="T54" s="17">
        <f t="shared" si="5"/>
        <v>0.47761373333333335</v>
      </c>
    </row>
    <row r="55" spans="1:20" x14ac:dyDescent="0.3">
      <c r="A55" s="1"/>
      <c r="B55" s="1" t="s">
        <v>201</v>
      </c>
      <c r="C55" s="1" t="s">
        <v>210</v>
      </c>
      <c r="D55" s="11">
        <v>45962</v>
      </c>
      <c r="E55" s="12">
        <f t="shared" si="4"/>
        <v>5.806451612903226</v>
      </c>
      <c r="F55" s="82">
        <v>0.33</v>
      </c>
      <c r="G55" s="17">
        <f>APR!T56</f>
        <v>0.71479146666666671</v>
      </c>
      <c r="H55" s="17">
        <f>MAY!T56</f>
        <v>0</v>
      </c>
      <c r="I55" s="17">
        <f>JUN!T56</f>
        <v>0</v>
      </c>
      <c r="J55" s="17">
        <f>JUL!T56</f>
        <v>0</v>
      </c>
      <c r="K55" s="17">
        <f>AUG!T56</f>
        <v>0</v>
      </c>
      <c r="L55" s="17">
        <f>SEP!T56</f>
        <v>0</v>
      </c>
      <c r="M55" s="17">
        <f>OCT!T56</f>
        <v>0</v>
      </c>
      <c r="N55" s="17">
        <f>NOV!T56</f>
        <v>0</v>
      </c>
      <c r="O55" s="17">
        <f>DEC!T56</f>
        <v>0</v>
      </c>
      <c r="P55" s="17">
        <f>JAN!T56</f>
        <v>0</v>
      </c>
      <c r="Q55" s="17">
        <f>FEB!T56</f>
        <v>0</v>
      </c>
      <c r="R55" s="17">
        <f>MAR!T56</f>
        <v>0</v>
      </c>
      <c r="S55" s="44"/>
      <c r="T55" s="17">
        <f t="shared" si="5"/>
        <v>0.38479146666666669</v>
      </c>
    </row>
    <row r="56" spans="1:20" x14ac:dyDescent="0.3">
      <c r="A56" s="1"/>
      <c r="B56" s="1" t="s">
        <v>202</v>
      </c>
      <c r="C56" s="1" t="s">
        <v>209</v>
      </c>
      <c r="D56" s="11">
        <v>44901</v>
      </c>
      <c r="E56" s="12">
        <f t="shared" si="4"/>
        <v>40.032258064516128</v>
      </c>
      <c r="F56" s="82">
        <v>2.93</v>
      </c>
      <c r="G56" s="17">
        <f>APR!T57</f>
        <v>1.3114146558974376</v>
      </c>
      <c r="H56" s="17">
        <f>MAY!T57</f>
        <v>0</v>
      </c>
      <c r="I56" s="17">
        <f>JUN!T57</f>
        <v>0</v>
      </c>
      <c r="J56" s="17">
        <f>JUL!T57</f>
        <v>0</v>
      </c>
      <c r="K56" s="17">
        <f>AUG!T57</f>
        <v>0</v>
      </c>
      <c r="L56" s="17">
        <f>SEP!T57</f>
        <v>0</v>
      </c>
      <c r="M56" s="17">
        <f>OCT!T57</f>
        <v>0</v>
      </c>
      <c r="N56" s="17">
        <f>NOV!T57</f>
        <v>0</v>
      </c>
      <c r="O56" s="17">
        <f>DEC!T57</f>
        <v>0</v>
      </c>
      <c r="P56" s="17">
        <f>JAN!T57</f>
        <v>0</v>
      </c>
      <c r="Q56" s="17">
        <f>FEB!T57</f>
        <v>0</v>
      </c>
      <c r="R56" s="17">
        <f>MAR!T57</f>
        <v>0</v>
      </c>
      <c r="S56" s="44"/>
      <c r="T56" s="17">
        <f t="shared" si="5"/>
        <v>-1.6185853441025626</v>
      </c>
    </row>
    <row r="57" spans="1:20" x14ac:dyDescent="0.3">
      <c r="A57" s="1"/>
      <c r="B57" s="1" t="s">
        <v>203</v>
      </c>
      <c r="C57" s="1" t="s">
        <v>209</v>
      </c>
      <c r="D57" s="11">
        <v>44901</v>
      </c>
      <c r="E57" s="12">
        <f t="shared" si="4"/>
        <v>40.032258064516128</v>
      </c>
      <c r="F57" s="82">
        <v>4.46</v>
      </c>
      <c r="G57" s="17">
        <f>APR!T58</f>
        <v>2.1037005379487193</v>
      </c>
      <c r="H57" s="17">
        <f>MAY!T58</f>
        <v>0</v>
      </c>
      <c r="I57" s="17">
        <f>JUN!T58</f>
        <v>0</v>
      </c>
      <c r="J57" s="17">
        <f>JUL!T58</f>
        <v>0</v>
      </c>
      <c r="K57" s="17">
        <f>AUG!T58</f>
        <v>0</v>
      </c>
      <c r="L57" s="17">
        <f>SEP!T58</f>
        <v>0</v>
      </c>
      <c r="M57" s="17">
        <f>OCT!T58</f>
        <v>0</v>
      </c>
      <c r="N57" s="17">
        <f>NOV!T58</f>
        <v>0</v>
      </c>
      <c r="O57" s="17">
        <f>DEC!T58</f>
        <v>0</v>
      </c>
      <c r="P57" s="17">
        <f>JAN!T58</f>
        <v>0</v>
      </c>
      <c r="Q57" s="17">
        <f>FEB!T58</f>
        <v>0</v>
      </c>
      <c r="R57" s="17">
        <f>MAR!T58</f>
        <v>0</v>
      </c>
      <c r="S57" s="44"/>
      <c r="T57" s="17">
        <f t="shared" si="5"/>
        <v>-2.3562994620512807</v>
      </c>
    </row>
    <row r="58" spans="1:20" x14ac:dyDescent="0.3">
      <c r="A58" s="1"/>
      <c r="B58" s="1" t="s">
        <v>204</v>
      </c>
      <c r="C58" s="1" t="s">
        <v>210</v>
      </c>
      <c r="D58" s="11">
        <v>45962</v>
      </c>
      <c r="E58" s="12">
        <f t="shared" si="4"/>
        <v>5.806451612903226</v>
      </c>
      <c r="F58" s="82">
        <v>0.72</v>
      </c>
      <c r="G58" s="17">
        <f>APR!T59</f>
        <v>1.2085066333333334</v>
      </c>
      <c r="H58" s="17">
        <f>MAY!T59</f>
        <v>0</v>
      </c>
      <c r="I58" s="17">
        <f>JUN!T59</f>
        <v>0</v>
      </c>
      <c r="J58" s="17">
        <f>JUL!T59</f>
        <v>0</v>
      </c>
      <c r="K58" s="17">
        <f>AUG!T59</f>
        <v>0</v>
      </c>
      <c r="L58" s="17">
        <f>SEP!T59</f>
        <v>0</v>
      </c>
      <c r="M58" s="17">
        <f>OCT!T59</f>
        <v>0</v>
      </c>
      <c r="N58" s="17">
        <f>NOV!T59</f>
        <v>0</v>
      </c>
      <c r="O58" s="17">
        <f>DEC!T59</f>
        <v>0</v>
      </c>
      <c r="P58" s="17">
        <f>JAN!T59</f>
        <v>0</v>
      </c>
      <c r="Q58" s="17">
        <f>FEB!T59</f>
        <v>0</v>
      </c>
      <c r="R58" s="17">
        <f>MAR!T59</f>
        <v>0</v>
      </c>
      <c r="S58" s="44"/>
      <c r="T58" s="17">
        <f t="shared" si="5"/>
        <v>0.48850663333333344</v>
      </c>
    </row>
    <row r="59" spans="1:20" x14ac:dyDescent="0.3">
      <c r="A59" s="1"/>
      <c r="B59" s="1" t="s">
        <v>205</v>
      </c>
      <c r="C59" s="1" t="s">
        <v>210</v>
      </c>
      <c r="D59" s="11">
        <v>45962</v>
      </c>
      <c r="E59" s="12">
        <f t="shared" si="4"/>
        <v>5.806451612903226</v>
      </c>
      <c r="F59" s="82">
        <v>0.06</v>
      </c>
      <c r="G59" s="17">
        <f>APR!T60</f>
        <v>5.7243866666666664E-2</v>
      </c>
      <c r="H59" s="17">
        <f>MAY!T60</f>
        <v>0</v>
      </c>
      <c r="I59" s="17">
        <f>JUN!T60</f>
        <v>0</v>
      </c>
      <c r="J59" s="17">
        <f>JUL!T60</f>
        <v>0</v>
      </c>
      <c r="K59" s="17">
        <f>AUG!T60</f>
        <v>0</v>
      </c>
      <c r="L59" s="17">
        <f>SEP!T60</f>
        <v>0</v>
      </c>
      <c r="M59" s="17">
        <f>OCT!T60</f>
        <v>0</v>
      </c>
      <c r="N59" s="17">
        <f>NOV!T60</f>
        <v>0</v>
      </c>
      <c r="O59" s="17">
        <f>DEC!T60</f>
        <v>0</v>
      </c>
      <c r="P59" s="17">
        <f>JAN!T60</f>
        <v>0</v>
      </c>
      <c r="Q59" s="17">
        <f>FEB!T60</f>
        <v>0</v>
      </c>
      <c r="R59" s="17">
        <f>MAR!T60</f>
        <v>0</v>
      </c>
      <c r="S59" s="44"/>
      <c r="T59" s="17">
        <f t="shared" si="5"/>
        <v>-2.756133333333334E-3</v>
      </c>
    </row>
    <row r="60" spans="1:20" x14ac:dyDescent="0.3">
      <c r="A60" s="1"/>
      <c r="B60" s="1" t="s">
        <v>206</v>
      </c>
      <c r="C60" s="1" t="s">
        <v>210</v>
      </c>
      <c r="D60" s="11">
        <v>45962</v>
      </c>
      <c r="E60" s="12">
        <f t="shared" si="4"/>
        <v>5.806451612903226</v>
      </c>
      <c r="F60" s="82">
        <v>0.6</v>
      </c>
      <c r="G60" s="17">
        <f>APR!T61</f>
        <v>0.81473546666666674</v>
      </c>
      <c r="H60" s="17">
        <f>MAY!T61</f>
        <v>0</v>
      </c>
      <c r="I60" s="17">
        <f>JUN!T61</f>
        <v>0</v>
      </c>
      <c r="J60" s="17">
        <f>JUL!T61</f>
        <v>0</v>
      </c>
      <c r="K60" s="17">
        <f>AUG!T61</f>
        <v>0</v>
      </c>
      <c r="L60" s="17">
        <f>SEP!T61</f>
        <v>0</v>
      </c>
      <c r="M60" s="17">
        <f>OCT!T61</f>
        <v>0</v>
      </c>
      <c r="N60" s="17">
        <f>NOV!T61</f>
        <v>0</v>
      </c>
      <c r="O60" s="17">
        <f>DEC!T61</f>
        <v>0</v>
      </c>
      <c r="P60" s="17">
        <f>JAN!T61</f>
        <v>0</v>
      </c>
      <c r="Q60" s="17">
        <f>FEB!T61</f>
        <v>0</v>
      </c>
      <c r="R60" s="17">
        <f>MAR!T61</f>
        <v>0</v>
      </c>
      <c r="S60" s="44"/>
      <c r="T60" s="17">
        <f t="shared" si="5"/>
        <v>0.21473546666666676</v>
      </c>
    </row>
    <row r="61" spans="1:20" x14ac:dyDescent="0.3">
      <c r="A61" s="1"/>
      <c r="B61" s="1" t="s">
        <v>207</v>
      </c>
      <c r="C61" s="1" t="s">
        <v>210</v>
      </c>
      <c r="D61" s="11">
        <v>45962</v>
      </c>
      <c r="E61" s="12">
        <f t="shared" si="4"/>
        <v>5.806451612903226</v>
      </c>
      <c r="F61" s="82">
        <v>0.14000000000000001</v>
      </c>
      <c r="G61" s="17">
        <f>APR!T62</f>
        <v>0.19983066666666666</v>
      </c>
      <c r="H61" s="17">
        <f>MAY!T62</f>
        <v>0</v>
      </c>
      <c r="I61" s="17">
        <f>JUN!T62</f>
        <v>0</v>
      </c>
      <c r="J61" s="17">
        <f>JUL!T62</f>
        <v>0</v>
      </c>
      <c r="K61" s="17">
        <f>AUG!T62</f>
        <v>0</v>
      </c>
      <c r="L61" s="17">
        <f>SEP!T62</f>
        <v>0</v>
      </c>
      <c r="M61" s="17">
        <f>OCT!T62</f>
        <v>0</v>
      </c>
      <c r="N61" s="17">
        <f>NOV!T62</f>
        <v>0</v>
      </c>
      <c r="O61" s="17">
        <f>DEC!T62</f>
        <v>0</v>
      </c>
      <c r="P61" s="17">
        <f>JAN!T62</f>
        <v>0</v>
      </c>
      <c r="Q61" s="17">
        <f>FEB!T62</f>
        <v>0</v>
      </c>
      <c r="R61" s="17">
        <f>MAR!T62</f>
        <v>0</v>
      </c>
      <c r="S61" s="44"/>
      <c r="T61" s="17">
        <f t="shared" si="5"/>
        <v>5.9830666666666643E-2</v>
      </c>
    </row>
    <row r="62" spans="1:20" x14ac:dyDescent="0.3">
      <c r="A62" s="1"/>
      <c r="B62" s="1"/>
      <c r="C62" s="1"/>
      <c r="D62" s="9"/>
      <c r="E62" s="12"/>
      <c r="F62" s="12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44"/>
      <c r="T62" s="17"/>
    </row>
    <row r="63" spans="1:20" x14ac:dyDescent="0.3">
      <c r="D63" s="61"/>
      <c r="E63" s="62"/>
      <c r="F63" s="62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</sheetData>
  <autoFilter ref="A41:T61" xr:uid="{D922FCD3-F733-4B79-98AE-8671150FD64B}"/>
  <mergeCells count="3">
    <mergeCell ref="B2:R2"/>
    <mergeCell ref="B40:R40"/>
    <mergeCell ref="D1:R1"/>
  </mergeCells>
  <phoneticPr fontId="3" type="noConversion"/>
  <conditionalFormatting sqref="A4 A19:A34 A6:A17">
    <cfRule type="duplicateValues" dxfId="4" priority="5"/>
  </conditionalFormatting>
  <conditionalFormatting sqref="A5">
    <cfRule type="duplicateValues" dxfId="3" priority="3"/>
  </conditionalFormatting>
  <conditionalFormatting sqref="A18">
    <cfRule type="duplicateValues" dxfId="2" priority="4"/>
  </conditionalFormatting>
  <conditionalFormatting sqref="B21:B34">
    <cfRule type="duplicateValues" dxfId="1" priority="6"/>
  </conditionalFormatting>
  <conditionalFormatting sqref="B3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13CC-B988-4A81-AE34-55B4776BF05E}">
  <dimension ref="A1:R46"/>
  <sheetViews>
    <sheetView workbookViewId="0">
      <selection activeCell="D38" sqref="D38"/>
    </sheetView>
  </sheetViews>
  <sheetFormatPr defaultRowHeight="14.4" x14ac:dyDescent="0.3"/>
  <cols>
    <col min="1" max="1" width="20.33203125" bestFit="1" customWidth="1"/>
    <col min="2" max="2" width="24.88671875" customWidth="1"/>
    <col min="3" max="3" width="20.88671875" bestFit="1" customWidth="1"/>
    <col min="4" max="15" width="19.21875" customWidth="1"/>
    <col min="16" max="16" width="18.77734375" customWidth="1"/>
    <col min="17" max="17" width="18.21875" customWidth="1"/>
  </cols>
  <sheetData>
    <row r="1" spans="1:18" ht="19.2" customHeight="1" x14ac:dyDescent="0.3">
      <c r="A1" s="18" t="s">
        <v>85</v>
      </c>
      <c r="B1" s="67" t="s">
        <v>119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19.2" customHeight="1" x14ac:dyDescent="0.3">
      <c r="A2" s="18" t="s">
        <v>86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8" ht="10.8" customHeigh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8" ht="19.8" x14ac:dyDescent="0.3">
      <c r="A4" s="19" t="s">
        <v>28</v>
      </c>
      <c r="B4" s="19" t="s">
        <v>10</v>
      </c>
      <c r="C4" s="19" t="s">
        <v>87</v>
      </c>
      <c r="D4" s="19" t="s">
        <v>97</v>
      </c>
      <c r="E4" s="19" t="s">
        <v>98</v>
      </c>
      <c r="F4" s="19" t="s">
        <v>99</v>
      </c>
      <c r="G4" s="19" t="s">
        <v>101</v>
      </c>
      <c r="H4" s="19" t="s">
        <v>102</v>
      </c>
      <c r="I4" s="19" t="s">
        <v>103</v>
      </c>
      <c r="J4" s="19" t="s">
        <v>104</v>
      </c>
      <c r="K4" s="19" t="s">
        <v>105</v>
      </c>
      <c r="L4" s="19" t="s">
        <v>106</v>
      </c>
      <c r="M4" s="19" t="s">
        <v>107</v>
      </c>
      <c r="N4" s="19" t="s">
        <v>108</v>
      </c>
      <c r="O4" s="19" t="s">
        <v>109</v>
      </c>
      <c r="P4" s="19" t="s">
        <v>100</v>
      </c>
      <c r="Q4" s="19" t="s">
        <v>88</v>
      </c>
    </row>
    <row r="5" spans="1:18" ht="15" customHeight="1" x14ac:dyDescent="0.3">
      <c r="A5" s="69" t="s">
        <v>0</v>
      </c>
      <c r="B5" s="20" t="s">
        <v>5</v>
      </c>
      <c r="C5" s="21">
        <v>18000000</v>
      </c>
      <c r="D5" s="21">
        <v>1753598</v>
      </c>
      <c r="E5" s="21">
        <v>3525378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>
        <f>D5+E5+F5+G5+H5+I5+J5+K5+L5+M5+N5+O5</f>
        <v>5278976</v>
      </c>
      <c r="Q5" s="22">
        <f>P5/C5</f>
        <v>0.29327644444444445</v>
      </c>
      <c r="R5" s="29"/>
    </row>
    <row r="6" spans="1:18" ht="15" customHeight="1" x14ac:dyDescent="0.3">
      <c r="A6" s="69"/>
      <c r="B6" s="20" t="s">
        <v>92</v>
      </c>
      <c r="C6" s="21">
        <v>18000000</v>
      </c>
      <c r="D6" s="21">
        <v>285473</v>
      </c>
      <c r="E6" s="21">
        <v>1473759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>
        <f t="shared" ref="P6:P45" si="0">D6+E6+F6+G6+H6+I6+J6+K6+L6+M6+N6+O6</f>
        <v>1759232</v>
      </c>
      <c r="Q6" s="22">
        <f>P6/C6</f>
        <v>9.7735111111111106E-2</v>
      </c>
      <c r="R6" s="29"/>
    </row>
    <row r="7" spans="1:18" ht="15" customHeight="1" x14ac:dyDescent="0.3">
      <c r="A7" s="69"/>
      <c r="B7" s="20" t="s">
        <v>11</v>
      </c>
      <c r="C7" s="21">
        <v>18000000</v>
      </c>
      <c r="D7" s="21">
        <v>1558037</v>
      </c>
      <c r="E7" s="21">
        <v>2224009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>
        <f t="shared" si="0"/>
        <v>3782046</v>
      </c>
      <c r="Q7" s="22">
        <f t="shared" ref="Q7:Q46" si="1">P7/C7</f>
        <v>0.21011366666666667</v>
      </c>
      <c r="R7" s="29"/>
    </row>
    <row r="8" spans="1:18" ht="15" customHeight="1" x14ac:dyDescent="0.3">
      <c r="A8" s="69"/>
      <c r="B8" s="20" t="s">
        <v>83</v>
      </c>
      <c r="C8" s="21">
        <v>18000000</v>
      </c>
      <c r="D8" s="21">
        <v>3697998</v>
      </c>
      <c r="E8" s="21">
        <v>2041379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>
        <f t="shared" si="0"/>
        <v>5739377</v>
      </c>
      <c r="Q8" s="22">
        <f t="shared" si="1"/>
        <v>0.31885427777777775</v>
      </c>
      <c r="R8" s="29"/>
    </row>
    <row r="9" spans="1:18" ht="15" customHeight="1" x14ac:dyDescent="0.3">
      <c r="A9" s="69"/>
      <c r="B9" s="20" t="s">
        <v>49</v>
      </c>
      <c r="C9" s="21">
        <v>18000000</v>
      </c>
      <c r="D9" s="21">
        <v>68091</v>
      </c>
      <c r="E9" s="21">
        <v>1777853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>
        <f t="shared" si="0"/>
        <v>1845944</v>
      </c>
      <c r="Q9" s="22">
        <f t="shared" si="1"/>
        <v>0.10255244444444445</v>
      </c>
      <c r="R9" s="29"/>
    </row>
    <row r="10" spans="1:18" ht="15" customHeight="1" x14ac:dyDescent="0.3">
      <c r="A10" s="69"/>
      <c r="B10" s="20" t="s">
        <v>50</v>
      </c>
      <c r="C10" s="21">
        <v>18000000</v>
      </c>
      <c r="D10" s="21">
        <v>-1792915</v>
      </c>
      <c r="E10" s="21">
        <v>214525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>
        <f t="shared" si="0"/>
        <v>-1578390</v>
      </c>
      <c r="Q10" s="22">
        <f t="shared" si="1"/>
        <v>-8.7688333333333326E-2</v>
      </c>
      <c r="R10" s="29"/>
    </row>
    <row r="11" spans="1:18" ht="15" customHeight="1" x14ac:dyDescent="0.3">
      <c r="A11" s="69"/>
      <c r="B11" s="20" t="s">
        <v>60</v>
      </c>
      <c r="C11" s="21">
        <v>18000000</v>
      </c>
      <c r="D11" s="21">
        <v>1880986</v>
      </c>
      <c r="E11" s="21">
        <v>2231253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>
        <f t="shared" si="0"/>
        <v>4112239</v>
      </c>
      <c r="Q11" s="22">
        <f>P11/C11</f>
        <v>0.22845772222222221</v>
      </c>
      <c r="R11" s="29"/>
    </row>
    <row r="12" spans="1:18" ht="15" customHeight="1" x14ac:dyDescent="0.3">
      <c r="A12" s="69"/>
      <c r="B12" s="20" t="s">
        <v>51</v>
      </c>
      <c r="C12" s="21">
        <v>18000000</v>
      </c>
      <c r="D12" s="21">
        <v>1245122</v>
      </c>
      <c r="E12" s="21">
        <v>1125837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>
        <f t="shared" si="0"/>
        <v>2370959</v>
      </c>
      <c r="Q12" s="22">
        <f>P12/C12</f>
        <v>0.13171994444444443</v>
      </c>
      <c r="R12" s="29"/>
    </row>
    <row r="13" spans="1:18" ht="15" customHeight="1" x14ac:dyDescent="0.3">
      <c r="A13" s="69"/>
      <c r="B13" s="20" t="s">
        <v>7</v>
      </c>
      <c r="C13" s="21">
        <v>18000000</v>
      </c>
      <c r="D13" s="21">
        <v>-736941</v>
      </c>
      <c r="E13" s="21">
        <v>1987766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>
        <f t="shared" si="0"/>
        <v>1250825</v>
      </c>
      <c r="Q13" s="22">
        <f>P13/C13</f>
        <v>6.9490277777777776E-2</v>
      </c>
      <c r="R13" s="29"/>
    </row>
    <row r="14" spans="1:18" ht="15" customHeight="1" x14ac:dyDescent="0.3">
      <c r="A14" s="69"/>
      <c r="B14" s="20" t="s">
        <v>52</v>
      </c>
      <c r="C14" s="21">
        <v>18000000</v>
      </c>
      <c r="D14" s="21">
        <v>1139217</v>
      </c>
      <c r="E14" s="21">
        <v>1532683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>
        <f t="shared" si="0"/>
        <v>2671900</v>
      </c>
      <c r="Q14" s="22">
        <f>P14/C14</f>
        <v>0.1484388888888889</v>
      </c>
      <c r="R14" s="29"/>
    </row>
    <row r="15" spans="1:18" ht="15" customHeight="1" x14ac:dyDescent="0.3">
      <c r="A15" s="69"/>
      <c r="B15" s="20" t="s">
        <v>90</v>
      </c>
      <c r="C15" s="21">
        <v>18000000</v>
      </c>
      <c r="D15" s="21">
        <v>4690217</v>
      </c>
      <c r="E15" s="21">
        <v>3438780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 t="shared" si="0"/>
        <v>8128997</v>
      </c>
      <c r="Q15" s="22">
        <f t="shared" si="1"/>
        <v>0.45161094444444444</v>
      </c>
      <c r="R15" s="29"/>
    </row>
    <row r="16" spans="1:18" ht="15" customHeight="1" x14ac:dyDescent="0.3">
      <c r="A16" s="69"/>
      <c r="B16" s="20" t="s">
        <v>120</v>
      </c>
      <c r="C16" s="21">
        <v>16500000</v>
      </c>
      <c r="D16" s="21"/>
      <c r="E16" s="21">
        <v>656600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 t="shared" si="0"/>
        <v>656600</v>
      </c>
      <c r="Q16" s="22">
        <f t="shared" si="1"/>
        <v>3.9793939393939395E-2</v>
      </c>
      <c r="R16" s="29"/>
    </row>
    <row r="17" spans="1:18" ht="15" customHeight="1" x14ac:dyDescent="0.3">
      <c r="A17" s="69"/>
      <c r="B17" s="20" t="s">
        <v>121</v>
      </c>
      <c r="C17" s="21">
        <v>16500000</v>
      </c>
      <c r="D17" s="21"/>
      <c r="E17" s="21">
        <v>593053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>
        <f t="shared" si="0"/>
        <v>593053</v>
      </c>
      <c r="Q17" s="22">
        <f t="shared" si="1"/>
        <v>3.5942606060606064E-2</v>
      </c>
      <c r="R17" s="29"/>
    </row>
    <row r="18" spans="1:18" ht="16.2" customHeight="1" x14ac:dyDescent="0.3">
      <c r="A18" s="69"/>
      <c r="B18" s="23" t="s">
        <v>14</v>
      </c>
      <c r="C18" s="24">
        <f>SUM(C5:C17)</f>
        <v>231000000</v>
      </c>
      <c r="D18" s="24">
        <f>SUM(D5:D15)</f>
        <v>13788883</v>
      </c>
      <c r="E18" s="24">
        <f>SUM(E5:E17)</f>
        <v>22822875</v>
      </c>
      <c r="F18" s="24">
        <f t="shared" ref="F18:O18" si="2">SUM(F5:F15)</f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SUM(P5:P15)</f>
        <v>35362105</v>
      </c>
      <c r="Q18" s="25">
        <f t="shared" si="1"/>
        <v>0.15308270562770562</v>
      </c>
      <c r="R18" s="29"/>
    </row>
    <row r="19" spans="1:18" ht="15" customHeight="1" x14ac:dyDescent="0.3">
      <c r="A19" s="69" t="s">
        <v>1</v>
      </c>
      <c r="B19" s="20" t="s">
        <v>5</v>
      </c>
      <c r="C19" s="21">
        <v>12000000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>
        <f t="shared" si="0"/>
        <v>0</v>
      </c>
      <c r="Q19" s="22">
        <f t="shared" si="1"/>
        <v>0</v>
      </c>
      <c r="R19" s="29"/>
    </row>
    <row r="20" spans="1:18" ht="15" customHeight="1" x14ac:dyDescent="0.3">
      <c r="A20" s="69"/>
      <c r="B20" s="20" t="s">
        <v>92</v>
      </c>
      <c r="C20" s="21">
        <v>12000000</v>
      </c>
      <c r="D20" s="21">
        <v>10000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>
        <f t="shared" si="0"/>
        <v>10000</v>
      </c>
      <c r="Q20" s="22">
        <f t="shared" si="1"/>
        <v>8.3333333333333339E-4</v>
      </c>
      <c r="R20" s="29"/>
    </row>
    <row r="21" spans="1:18" ht="15" customHeight="1" x14ac:dyDescent="0.3">
      <c r="A21" s="69"/>
      <c r="B21" s="20" t="s">
        <v>11</v>
      </c>
      <c r="C21" s="21">
        <v>12000000</v>
      </c>
      <c r="D21" s="21"/>
      <c r="E21" s="21">
        <v>110000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>
        <f t="shared" si="0"/>
        <v>110000</v>
      </c>
      <c r="Q21" s="22">
        <f t="shared" si="1"/>
        <v>9.1666666666666667E-3</v>
      </c>
      <c r="R21" s="29"/>
    </row>
    <row r="22" spans="1:18" ht="15" customHeight="1" x14ac:dyDescent="0.3">
      <c r="A22" s="69"/>
      <c r="B22" s="20" t="s">
        <v>83</v>
      </c>
      <c r="C22" s="21">
        <v>12000000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>
        <f t="shared" si="0"/>
        <v>0</v>
      </c>
      <c r="Q22" s="22">
        <f t="shared" si="1"/>
        <v>0</v>
      </c>
      <c r="R22" s="29"/>
    </row>
    <row r="23" spans="1:18" ht="15" customHeight="1" x14ac:dyDescent="0.3">
      <c r="A23" s="69"/>
      <c r="B23" s="20" t="s">
        <v>49</v>
      </c>
      <c r="C23" s="21">
        <v>12000000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>
        <f t="shared" si="0"/>
        <v>0</v>
      </c>
      <c r="Q23" s="22">
        <f t="shared" si="1"/>
        <v>0</v>
      </c>
    </row>
    <row r="24" spans="1:18" ht="15" customHeight="1" x14ac:dyDescent="0.3">
      <c r="A24" s="69"/>
      <c r="B24" s="20" t="s">
        <v>50</v>
      </c>
      <c r="C24" s="21">
        <v>12000000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>
        <f t="shared" si="0"/>
        <v>0</v>
      </c>
      <c r="Q24" s="22">
        <f t="shared" si="1"/>
        <v>0</v>
      </c>
    </row>
    <row r="25" spans="1:18" ht="15" customHeight="1" x14ac:dyDescent="0.3">
      <c r="A25" s="69"/>
      <c r="B25" s="20" t="s">
        <v>60</v>
      </c>
      <c r="C25" s="21">
        <v>12000000</v>
      </c>
      <c r="D25" s="21">
        <v>100000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>
        <f t="shared" si="0"/>
        <v>100000</v>
      </c>
      <c r="Q25" s="22">
        <f t="shared" si="1"/>
        <v>8.3333333333333332E-3</v>
      </c>
    </row>
    <row r="26" spans="1:18" ht="15" customHeight="1" x14ac:dyDescent="0.3">
      <c r="A26" s="69"/>
      <c r="B26" s="20" t="s">
        <v>51</v>
      </c>
      <c r="C26" s="21">
        <v>12000000</v>
      </c>
      <c r="D26" s="21">
        <v>541000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>
        <f t="shared" si="0"/>
        <v>541000</v>
      </c>
      <c r="Q26" s="22">
        <f t="shared" si="1"/>
        <v>4.5083333333333336E-2</v>
      </c>
    </row>
    <row r="27" spans="1:18" ht="15" customHeight="1" x14ac:dyDescent="0.3">
      <c r="A27" s="69"/>
      <c r="B27" s="20" t="s">
        <v>7</v>
      </c>
      <c r="C27" s="21">
        <v>12000000</v>
      </c>
      <c r="D27" s="21">
        <v>2750000</v>
      </c>
      <c r="E27" s="21">
        <v>800000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>
        <f t="shared" si="0"/>
        <v>3550000</v>
      </c>
      <c r="Q27" s="22">
        <f t="shared" si="1"/>
        <v>0.29583333333333334</v>
      </c>
    </row>
    <row r="28" spans="1:18" ht="15" customHeight="1" x14ac:dyDescent="0.3">
      <c r="A28" s="69"/>
      <c r="B28" s="20" t="s">
        <v>52</v>
      </c>
      <c r="C28" s="21">
        <v>12000000</v>
      </c>
      <c r="D28" s="21">
        <v>200000</v>
      </c>
      <c r="E28" s="21">
        <v>100000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>
        <f t="shared" si="0"/>
        <v>300000</v>
      </c>
      <c r="Q28" s="22">
        <f t="shared" si="1"/>
        <v>2.5000000000000001E-2</v>
      </c>
    </row>
    <row r="29" spans="1:18" ht="15" customHeight="1" x14ac:dyDescent="0.3">
      <c r="A29" s="69"/>
      <c r="B29" s="20" t="s">
        <v>90</v>
      </c>
      <c r="C29" s="21">
        <v>12000000</v>
      </c>
      <c r="D29" s="21">
        <v>100000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f t="shared" si="0"/>
        <v>100000</v>
      </c>
      <c r="Q29" s="22">
        <f t="shared" si="1"/>
        <v>8.3333333333333332E-3</v>
      </c>
    </row>
    <row r="30" spans="1:18" ht="15" customHeight="1" x14ac:dyDescent="0.3">
      <c r="A30" s="69"/>
      <c r="B30" s="20" t="s">
        <v>120</v>
      </c>
      <c r="C30" s="21">
        <v>11000000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>
        <f t="shared" si="0"/>
        <v>0</v>
      </c>
      <c r="Q30" s="22">
        <f t="shared" si="1"/>
        <v>0</v>
      </c>
    </row>
    <row r="31" spans="1:18" ht="15" customHeight="1" x14ac:dyDescent="0.3">
      <c r="A31" s="69"/>
      <c r="B31" s="20" t="s">
        <v>121</v>
      </c>
      <c r="C31" s="21">
        <v>11000000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>
        <f t="shared" si="0"/>
        <v>0</v>
      </c>
      <c r="Q31" s="22">
        <f t="shared" si="1"/>
        <v>0</v>
      </c>
    </row>
    <row r="32" spans="1:18" ht="16.2" customHeight="1" x14ac:dyDescent="0.3">
      <c r="A32" s="69"/>
      <c r="B32" s="23" t="s">
        <v>14</v>
      </c>
      <c r="C32" s="24">
        <f>SUM(C19:C31)</f>
        <v>154000000</v>
      </c>
      <c r="D32" s="24">
        <f>SUM(D19:D29)</f>
        <v>3701000</v>
      </c>
      <c r="E32" s="24">
        <f>SUM(E19:E29)</f>
        <v>1010000</v>
      </c>
      <c r="F32" s="24">
        <f t="shared" ref="F32:O32" si="3">SUM(F19:F29)</f>
        <v>0</v>
      </c>
      <c r="G32" s="24">
        <f t="shared" si="3"/>
        <v>0</v>
      </c>
      <c r="H32" s="24">
        <f t="shared" si="3"/>
        <v>0</v>
      </c>
      <c r="I32" s="24">
        <f t="shared" si="3"/>
        <v>0</v>
      </c>
      <c r="J32" s="24">
        <f t="shared" si="3"/>
        <v>0</v>
      </c>
      <c r="K32" s="24">
        <f t="shared" si="3"/>
        <v>0</v>
      </c>
      <c r="L32" s="24">
        <f t="shared" si="3"/>
        <v>0</v>
      </c>
      <c r="M32" s="24">
        <f t="shared" si="3"/>
        <v>0</v>
      </c>
      <c r="N32" s="24">
        <f t="shared" si="3"/>
        <v>0</v>
      </c>
      <c r="O32" s="24">
        <f t="shared" si="3"/>
        <v>0</v>
      </c>
      <c r="P32" s="24">
        <f t="shared" ref="P32" si="4">SUM(P19:P28)</f>
        <v>4611000</v>
      </c>
      <c r="Q32" s="25">
        <f t="shared" si="1"/>
        <v>2.9941558441558443E-2</v>
      </c>
    </row>
    <row r="33" spans="1:17" ht="15" customHeight="1" x14ac:dyDescent="0.3">
      <c r="A33" s="69" t="s">
        <v>89</v>
      </c>
      <c r="B33" s="20" t="s">
        <v>5</v>
      </c>
      <c r="C33" s="26">
        <v>144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1">
        <f t="shared" si="0"/>
        <v>0</v>
      </c>
      <c r="Q33" s="27">
        <f t="shared" si="1"/>
        <v>0</v>
      </c>
    </row>
    <row r="34" spans="1:17" ht="15" customHeight="1" x14ac:dyDescent="0.3">
      <c r="A34" s="69"/>
      <c r="B34" s="20" t="s">
        <v>92</v>
      </c>
      <c r="C34" s="26">
        <v>144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1">
        <f t="shared" si="0"/>
        <v>0</v>
      </c>
      <c r="Q34" s="27">
        <f t="shared" si="1"/>
        <v>0</v>
      </c>
    </row>
    <row r="35" spans="1:17" ht="15" customHeight="1" x14ac:dyDescent="0.3">
      <c r="A35" s="69"/>
      <c r="B35" s="20" t="s">
        <v>11</v>
      </c>
      <c r="C35" s="26">
        <v>144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1">
        <f t="shared" si="0"/>
        <v>0</v>
      </c>
      <c r="Q35" s="27">
        <f t="shared" si="1"/>
        <v>0</v>
      </c>
    </row>
    <row r="36" spans="1:17" ht="15" customHeight="1" x14ac:dyDescent="0.3">
      <c r="A36" s="69"/>
      <c r="B36" s="20" t="s">
        <v>83</v>
      </c>
      <c r="C36" s="26">
        <v>144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1">
        <f t="shared" si="0"/>
        <v>0</v>
      </c>
      <c r="Q36" s="27">
        <f t="shared" si="1"/>
        <v>0</v>
      </c>
    </row>
    <row r="37" spans="1:17" ht="15" customHeight="1" x14ac:dyDescent="0.3">
      <c r="A37" s="69"/>
      <c r="B37" s="20" t="s">
        <v>49</v>
      </c>
      <c r="C37" s="26">
        <v>144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1">
        <f t="shared" si="0"/>
        <v>0</v>
      </c>
      <c r="Q37" s="27">
        <f t="shared" si="1"/>
        <v>0</v>
      </c>
    </row>
    <row r="38" spans="1:17" ht="15" customHeight="1" x14ac:dyDescent="0.3">
      <c r="A38" s="69"/>
      <c r="B38" s="20" t="s">
        <v>50</v>
      </c>
      <c r="C38" s="26">
        <v>144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>
        <f t="shared" si="0"/>
        <v>0</v>
      </c>
      <c r="Q38" s="27">
        <f t="shared" si="1"/>
        <v>0</v>
      </c>
    </row>
    <row r="39" spans="1:17" ht="15" customHeight="1" x14ac:dyDescent="0.3">
      <c r="A39" s="69"/>
      <c r="B39" s="20" t="s">
        <v>60</v>
      </c>
      <c r="C39" s="26">
        <v>144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1">
        <f t="shared" si="0"/>
        <v>0</v>
      </c>
      <c r="Q39" s="27">
        <f t="shared" si="1"/>
        <v>0</v>
      </c>
    </row>
    <row r="40" spans="1:17" ht="15" customHeight="1" x14ac:dyDescent="0.3">
      <c r="A40" s="69"/>
      <c r="B40" s="20" t="s">
        <v>51</v>
      </c>
      <c r="C40" s="26">
        <v>144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1">
        <f t="shared" si="0"/>
        <v>0</v>
      </c>
      <c r="Q40" s="27">
        <f t="shared" si="1"/>
        <v>0</v>
      </c>
    </row>
    <row r="41" spans="1:17" ht="15" customHeight="1" x14ac:dyDescent="0.3">
      <c r="A41" s="69"/>
      <c r="B41" s="20" t="s">
        <v>7</v>
      </c>
      <c r="C41" s="26">
        <v>144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1">
        <f t="shared" si="0"/>
        <v>0</v>
      </c>
      <c r="Q41" s="27">
        <f t="shared" si="1"/>
        <v>0</v>
      </c>
    </row>
    <row r="42" spans="1:17" ht="15" customHeight="1" x14ac:dyDescent="0.3">
      <c r="A42" s="69"/>
      <c r="B42" s="20" t="s">
        <v>52</v>
      </c>
      <c r="C42" s="26">
        <v>144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1">
        <f t="shared" si="0"/>
        <v>0</v>
      </c>
      <c r="Q42" s="27">
        <f t="shared" si="1"/>
        <v>0</v>
      </c>
    </row>
    <row r="43" spans="1:17" ht="15" customHeight="1" x14ac:dyDescent="0.3">
      <c r="A43" s="69"/>
      <c r="B43" s="20" t="s">
        <v>90</v>
      </c>
      <c r="C43" s="26">
        <v>144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1">
        <f t="shared" si="0"/>
        <v>0</v>
      </c>
      <c r="Q43" s="27">
        <f t="shared" si="1"/>
        <v>0</v>
      </c>
    </row>
    <row r="44" spans="1:17" ht="15" customHeight="1" x14ac:dyDescent="0.3">
      <c r="A44" s="69"/>
      <c r="B44" s="20" t="s">
        <v>120</v>
      </c>
      <c r="C44" s="26">
        <v>132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1">
        <f t="shared" si="0"/>
        <v>0</v>
      </c>
      <c r="Q44" s="27">
        <f t="shared" si="1"/>
        <v>0</v>
      </c>
    </row>
    <row r="45" spans="1:17" ht="15" customHeight="1" x14ac:dyDescent="0.3">
      <c r="A45" s="69"/>
      <c r="B45" s="20" t="s">
        <v>121</v>
      </c>
      <c r="C45" s="26">
        <v>132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1">
        <f t="shared" si="0"/>
        <v>0</v>
      </c>
      <c r="Q45" s="27">
        <f t="shared" si="1"/>
        <v>0</v>
      </c>
    </row>
    <row r="46" spans="1:17" ht="16.2" customHeight="1" x14ac:dyDescent="0.3">
      <c r="A46" s="69"/>
      <c r="B46" s="23" t="s">
        <v>14</v>
      </c>
      <c r="C46" s="28">
        <f>SUM(C33:C45)</f>
        <v>1848</v>
      </c>
      <c r="D46" s="28">
        <f>SUM(D33:D43)</f>
        <v>0</v>
      </c>
      <c r="E46" s="28">
        <f>SUM(E33:E43)</f>
        <v>0</v>
      </c>
      <c r="F46" s="28">
        <f t="shared" ref="F46:O46" si="5">SUM(F33:F43)</f>
        <v>0</v>
      </c>
      <c r="G46" s="28">
        <f t="shared" si="5"/>
        <v>0</v>
      </c>
      <c r="H46" s="28">
        <f t="shared" si="5"/>
        <v>0</v>
      </c>
      <c r="I46" s="28">
        <f t="shared" si="5"/>
        <v>0</v>
      </c>
      <c r="J46" s="28">
        <f t="shared" si="5"/>
        <v>0</v>
      </c>
      <c r="K46" s="28">
        <f t="shared" si="5"/>
        <v>0</v>
      </c>
      <c r="L46" s="28">
        <f t="shared" si="5"/>
        <v>0</v>
      </c>
      <c r="M46" s="28">
        <f t="shared" si="5"/>
        <v>0</v>
      </c>
      <c r="N46" s="28">
        <f t="shared" si="5"/>
        <v>0</v>
      </c>
      <c r="O46" s="28">
        <f t="shared" si="5"/>
        <v>0</v>
      </c>
      <c r="P46" s="28">
        <f t="shared" ref="P46" si="6">SUM(P33:P42)</f>
        <v>0</v>
      </c>
      <c r="Q46" s="25">
        <f t="shared" si="1"/>
        <v>0</v>
      </c>
    </row>
  </sheetData>
  <mergeCells count="5">
    <mergeCell ref="B1:Q2"/>
    <mergeCell ref="A3:Q3"/>
    <mergeCell ref="A5:A18"/>
    <mergeCell ref="A19:A32"/>
    <mergeCell ref="A33:A4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363-039B-45B2-A422-03BB63A2F255}">
  <dimension ref="B2:E17"/>
  <sheetViews>
    <sheetView workbookViewId="0">
      <selection activeCell="D5" sqref="D5"/>
    </sheetView>
  </sheetViews>
  <sheetFormatPr defaultRowHeight="14.4" x14ac:dyDescent="0.3"/>
  <cols>
    <col min="2" max="2" width="12" bestFit="1" customWidth="1"/>
    <col min="3" max="3" width="23.6640625" customWidth="1"/>
    <col min="4" max="4" width="16.21875" customWidth="1"/>
    <col min="5" max="5" width="16" customWidth="1"/>
  </cols>
  <sheetData>
    <row r="2" spans="2:5" ht="14.4" customHeight="1" x14ac:dyDescent="0.3">
      <c r="B2" s="70" t="s">
        <v>110</v>
      </c>
      <c r="C2" s="70"/>
      <c r="D2" s="70"/>
      <c r="E2" s="71"/>
    </row>
    <row r="3" spans="2:5" ht="14.4" customHeight="1" x14ac:dyDescent="0.3">
      <c r="B3" s="72"/>
      <c r="C3" s="72"/>
      <c r="D3" s="72"/>
      <c r="E3" s="73"/>
    </row>
    <row r="4" spans="2:5" ht="22.8" x14ac:dyDescent="0.3">
      <c r="B4" s="37" t="s">
        <v>15</v>
      </c>
      <c r="C4" s="35" t="s">
        <v>114</v>
      </c>
      <c r="D4" s="35" t="s">
        <v>115</v>
      </c>
      <c r="E4" s="35" t="s">
        <v>96</v>
      </c>
    </row>
    <row r="5" spans="2:5" ht="15.6" x14ac:dyDescent="0.3">
      <c r="B5" s="33">
        <v>1</v>
      </c>
      <c r="C5" s="20" t="s">
        <v>5</v>
      </c>
      <c r="D5" s="34">
        <f ca="1">SUMIF('BR TARGET'!B5:Q46,'BR RANK'!C5,'BR TARGET'!Q5:Q46)</f>
        <v>0.29327644444444445</v>
      </c>
      <c r="E5" s="38">
        <f t="shared" ref="E5:E17" ca="1" si="0">RANK(D5,D:D,0)</f>
        <v>4</v>
      </c>
    </row>
    <row r="6" spans="2:5" ht="15.6" x14ac:dyDescent="0.3">
      <c r="B6" s="33">
        <v>2</v>
      </c>
      <c r="C6" s="20" t="s">
        <v>92</v>
      </c>
      <c r="D6" s="34">
        <f ca="1">SUMIF('BR TARGET'!B6:Q47,'BR RANK'!C6,'BR TARGET'!Q6:Q47)</f>
        <v>9.8568444444444445E-2</v>
      </c>
      <c r="E6" s="38">
        <f t="shared" ca="1" si="0"/>
        <v>10</v>
      </c>
    </row>
    <row r="7" spans="2:5" ht="15.6" x14ac:dyDescent="0.3">
      <c r="B7" s="33">
        <v>3</v>
      </c>
      <c r="C7" s="20" t="s">
        <v>11</v>
      </c>
      <c r="D7" s="34">
        <f ca="1">SUMIF('BR TARGET'!B7:Q48,'BR RANK'!C7,'BR TARGET'!Q7:Q48)</f>
        <v>0.21928033333333333</v>
      </c>
      <c r="E7" s="38">
        <f t="shared" ca="1" si="0"/>
        <v>6</v>
      </c>
    </row>
    <row r="8" spans="2:5" ht="15.6" x14ac:dyDescent="0.3">
      <c r="B8" s="33">
        <v>4</v>
      </c>
      <c r="C8" s="20" t="s">
        <v>83</v>
      </c>
      <c r="D8" s="34">
        <f ca="1">SUMIF('BR TARGET'!B8:Q49,'BR RANK'!C8,'BR TARGET'!Q8:Q49)</f>
        <v>0.31885427777777775</v>
      </c>
      <c r="E8" s="38">
        <f t="shared" ca="1" si="0"/>
        <v>3</v>
      </c>
    </row>
    <row r="9" spans="2:5" ht="15.6" x14ac:dyDescent="0.3">
      <c r="B9" s="33">
        <v>5</v>
      </c>
      <c r="C9" s="20" t="s">
        <v>49</v>
      </c>
      <c r="D9" s="34">
        <f ca="1">SUMIF('BR TARGET'!B9:Q50,'BR RANK'!C9,'BR TARGET'!Q9:Q50)</f>
        <v>0.10255244444444445</v>
      </c>
      <c r="E9" s="38">
        <f t="shared" ca="1" si="0"/>
        <v>9</v>
      </c>
    </row>
    <row r="10" spans="2:5" ht="15.6" x14ac:dyDescent="0.3">
      <c r="B10" s="33">
        <v>6</v>
      </c>
      <c r="C10" s="20" t="s">
        <v>50</v>
      </c>
      <c r="D10" s="34">
        <f ca="1">SUMIF('BR TARGET'!B10:Q51,'BR RANK'!C10,'BR TARGET'!Q10:Q51)</f>
        <v>-8.7688333333333326E-2</v>
      </c>
      <c r="E10" s="38">
        <f t="shared" ca="1" si="0"/>
        <v>13</v>
      </c>
    </row>
    <row r="11" spans="2:5" ht="15.6" x14ac:dyDescent="0.3">
      <c r="B11" s="33">
        <v>7</v>
      </c>
      <c r="C11" s="20" t="s">
        <v>60</v>
      </c>
      <c r="D11" s="34">
        <f ca="1">SUMIF('BR TARGET'!B11:Q52,'BR RANK'!C11,'BR TARGET'!Q11:Q52)</f>
        <v>0.23679105555555555</v>
      </c>
      <c r="E11" s="38">
        <f t="shared" ca="1" si="0"/>
        <v>5</v>
      </c>
    </row>
    <row r="12" spans="2:5" ht="15.6" x14ac:dyDescent="0.3">
      <c r="B12" s="33">
        <v>8</v>
      </c>
      <c r="C12" s="20" t="s">
        <v>51</v>
      </c>
      <c r="D12" s="34">
        <f ca="1">SUMIF('BR TARGET'!B12:Q53,'BR RANK'!C12,'BR TARGET'!Q12:Q53)</f>
        <v>0.17680327777777777</v>
      </c>
      <c r="E12" s="38">
        <f t="shared" ca="1" si="0"/>
        <v>7</v>
      </c>
    </row>
    <row r="13" spans="2:5" ht="15.6" x14ac:dyDescent="0.3">
      <c r="B13" s="33">
        <v>9</v>
      </c>
      <c r="C13" s="20" t="s">
        <v>7</v>
      </c>
      <c r="D13" s="34">
        <f ca="1">SUMIF('BR TARGET'!B13:Q54,'BR RANK'!C13,'BR TARGET'!Q13:Q54)</f>
        <v>0.36532361111111111</v>
      </c>
      <c r="E13" s="38">
        <f t="shared" ca="1" si="0"/>
        <v>2</v>
      </c>
    </row>
    <row r="14" spans="2:5" ht="15.6" x14ac:dyDescent="0.3">
      <c r="B14" s="33">
        <v>10</v>
      </c>
      <c r="C14" s="20" t="s">
        <v>52</v>
      </c>
      <c r="D14" s="34">
        <f ca="1">SUMIF('BR TARGET'!B14:Q55,'BR RANK'!C14,'BR TARGET'!Q14:Q55)</f>
        <v>0.17343888888888889</v>
      </c>
      <c r="E14" s="38">
        <f t="shared" ca="1" si="0"/>
        <v>8</v>
      </c>
    </row>
    <row r="15" spans="2:5" ht="15.6" x14ac:dyDescent="0.3">
      <c r="B15" s="33">
        <v>11</v>
      </c>
      <c r="C15" s="20" t="s">
        <v>90</v>
      </c>
      <c r="D15" s="34">
        <f ca="1">SUMIF('BR TARGET'!B15:Q56,'BR RANK'!C15,'BR TARGET'!Q15:Q56)</f>
        <v>0.4599442777777778</v>
      </c>
      <c r="E15" s="38">
        <f t="shared" ca="1" si="0"/>
        <v>1</v>
      </c>
    </row>
    <row r="16" spans="2:5" ht="15.6" x14ac:dyDescent="0.3">
      <c r="B16" s="33">
        <v>12</v>
      </c>
      <c r="C16" s="20" t="s">
        <v>120</v>
      </c>
      <c r="D16" s="34">
        <f ca="1">SUMIF('BR TARGET'!B16:Q57,'BR RANK'!C16,'BR TARGET'!Q16:Q57)</f>
        <v>3.9793939393939395E-2</v>
      </c>
      <c r="E16" s="38">
        <f t="shared" ca="1" si="0"/>
        <v>11</v>
      </c>
    </row>
    <row r="17" spans="2:5" ht="15.6" x14ac:dyDescent="0.3">
      <c r="B17" s="33">
        <v>13</v>
      </c>
      <c r="C17" s="20" t="s">
        <v>121</v>
      </c>
      <c r="D17" s="34">
        <f ca="1">SUMIF('BR TARGET'!B17:Q58,'BR RANK'!C17,'BR TARGET'!Q17:Q58)</f>
        <v>3.5942606060606064E-2</v>
      </c>
      <c r="E17" s="38">
        <f t="shared" ca="1" si="0"/>
        <v>12</v>
      </c>
    </row>
  </sheetData>
  <autoFilter ref="B4:E4" xr:uid="{C0D8F363-039B-45B2-A422-03BB63A2F255}"/>
  <mergeCells count="1">
    <mergeCell ref="B2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7DEE-516D-4D4F-8C24-49762A1738B6}">
  <dimension ref="D4:E16"/>
  <sheetViews>
    <sheetView workbookViewId="0">
      <selection activeCell="J19" sqref="J19"/>
    </sheetView>
  </sheetViews>
  <sheetFormatPr defaultRowHeight="14.4" x14ac:dyDescent="0.3"/>
  <cols>
    <col min="4" max="4" width="19.5546875" bestFit="1" customWidth="1"/>
    <col min="5" max="5" width="13.6640625" bestFit="1" customWidth="1"/>
  </cols>
  <sheetData>
    <row r="4" spans="4:5" x14ac:dyDescent="0.3">
      <c r="D4" s="5" t="s">
        <v>10</v>
      </c>
      <c r="E4" s="5" t="s">
        <v>9</v>
      </c>
    </row>
    <row r="5" spans="4:5" x14ac:dyDescent="0.3">
      <c r="D5" s="1" t="s">
        <v>4</v>
      </c>
      <c r="E5" s="11">
        <v>45292</v>
      </c>
    </row>
    <row r="6" spans="4:5" x14ac:dyDescent="0.3">
      <c r="D6" s="1" t="s">
        <v>49</v>
      </c>
      <c r="E6" s="11">
        <v>45397</v>
      </c>
    </row>
    <row r="7" spans="4:5" x14ac:dyDescent="0.3">
      <c r="D7" s="1" t="s">
        <v>5</v>
      </c>
      <c r="E7" s="11">
        <v>45413</v>
      </c>
    </row>
    <row r="8" spans="4:5" x14ac:dyDescent="0.3">
      <c r="D8" s="43" t="s">
        <v>52</v>
      </c>
      <c r="E8" s="11">
        <v>45413</v>
      </c>
    </row>
    <row r="9" spans="4:5" x14ac:dyDescent="0.3">
      <c r="D9" s="1" t="s">
        <v>11</v>
      </c>
      <c r="E9" s="11">
        <v>45453</v>
      </c>
    </row>
    <row r="10" spans="4:5" x14ac:dyDescent="0.3">
      <c r="D10" s="1" t="s">
        <v>51</v>
      </c>
      <c r="E10" s="11">
        <v>45453</v>
      </c>
    </row>
    <row r="11" spans="4:5" x14ac:dyDescent="0.3">
      <c r="D11" s="1" t="s">
        <v>50</v>
      </c>
      <c r="E11" s="11">
        <v>45474</v>
      </c>
    </row>
    <row r="12" spans="4:5" x14ac:dyDescent="0.3">
      <c r="D12" s="1" t="s">
        <v>60</v>
      </c>
      <c r="E12" s="11">
        <v>45624</v>
      </c>
    </row>
    <row r="13" spans="4:5" x14ac:dyDescent="0.3">
      <c r="D13" s="1" t="s">
        <v>83</v>
      </c>
      <c r="E13" s="11">
        <v>45636</v>
      </c>
    </row>
    <row r="14" spans="4:5" x14ac:dyDescent="0.3">
      <c r="D14" s="1" t="s">
        <v>90</v>
      </c>
      <c r="E14" s="11">
        <v>45700</v>
      </c>
    </row>
    <row r="15" spans="4:5" x14ac:dyDescent="0.3">
      <c r="D15" s="40" t="s">
        <v>120</v>
      </c>
      <c r="E15" s="11">
        <v>45785</v>
      </c>
    </row>
    <row r="16" spans="4:5" x14ac:dyDescent="0.3">
      <c r="D16" s="40" t="s">
        <v>121</v>
      </c>
      <c r="E16" s="11">
        <v>45789</v>
      </c>
    </row>
  </sheetData>
  <autoFilter ref="D4:E4" xr:uid="{7AD77DEE-516D-4D4F-8C24-49762A1738B6}">
    <sortState xmlns:xlrd2="http://schemas.microsoft.com/office/spreadsheetml/2017/richdata2" ref="D5:E18">
      <sortCondition ref="E4"/>
    </sortState>
  </autoFilter>
  <sortState xmlns:xlrd2="http://schemas.microsoft.com/office/spreadsheetml/2017/richdata2" ref="D5:E16">
    <sortCondition ref="D4:D1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096A-83C8-4829-A70B-46B5EDB576CF}">
  <dimension ref="A1:S57"/>
  <sheetViews>
    <sheetView workbookViewId="0">
      <selection activeCell="C12" sqref="C12"/>
    </sheetView>
  </sheetViews>
  <sheetFormatPr defaultRowHeight="14.4" x14ac:dyDescent="0.3"/>
  <cols>
    <col min="1" max="1" width="17.77734375" bestFit="1" customWidth="1"/>
    <col min="2" max="4" width="17.77734375" customWidth="1"/>
    <col min="5" max="5" width="12.88671875" customWidth="1"/>
    <col min="6" max="6" width="9.109375" bestFit="1" customWidth="1"/>
    <col min="7" max="7" width="10" customWidth="1"/>
    <col min="8" max="9" width="7.6640625" bestFit="1" customWidth="1"/>
    <col min="10" max="10" width="11.5546875" bestFit="1" customWidth="1"/>
    <col min="11" max="11" width="16.6640625" bestFit="1" customWidth="1"/>
    <col min="12" max="12" width="12.88671875" bestFit="1" customWidth="1"/>
    <col min="13" max="13" width="15.21875" bestFit="1" customWidth="1"/>
    <col min="14" max="14" width="15.109375" bestFit="1" customWidth="1"/>
    <col min="15" max="15" width="13.6640625" bestFit="1" customWidth="1"/>
    <col min="16" max="16" width="15.33203125" bestFit="1" customWidth="1"/>
    <col min="17" max="17" width="10.21875" bestFit="1" customWidth="1"/>
    <col min="18" max="18" width="9.5546875" bestFit="1" customWidth="1"/>
    <col min="19" max="19" width="14.88671875" bestFit="1" customWidth="1"/>
  </cols>
  <sheetData>
    <row r="1" spans="1:19" ht="16.2" customHeight="1" x14ac:dyDescent="0.3">
      <c r="A1" s="18" t="s">
        <v>85</v>
      </c>
      <c r="B1" s="74" t="s">
        <v>119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19" ht="16.2" customHeight="1" x14ac:dyDescent="0.3">
      <c r="A2" s="18" t="s">
        <v>86</v>
      </c>
      <c r="B2" s="77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ht="19.8" x14ac:dyDescent="0.3">
      <c r="A3" s="19" t="s">
        <v>111</v>
      </c>
      <c r="B3" s="19" t="s">
        <v>114</v>
      </c>
      <c r="C3" s="19" t="s">
        <v>118</v>
      </c>
      <c r="D3" s="19" t="s">
        <v>28</v>
      </c>
      <c r="E3" s="19" t="s">
        <v>87</v>
      </c>
      <c r="F3" s="19" t="s">
        <v>97</v>
      </c>
      <c r="G3" s="19" t="s">
        <v>98</v>
      </c>
      <c r="H3" s="19" t="s">
        <v>99</v>
      </c>
      <c r="I3" s="19" t="s">
        <v>101</v>
      </c>
      <c r="J3" s="19" t="s">
        <v>102</v>
      </c>
      <c r="K3" s="19" t="s">
        <v>103</v>
      </c>
      <c r="L3" s="19" t="s">
        <v>104</v>
      </c>
      <c r="M3" s="19" t="s">
        <v>105</v>
      </c>
      <c r="N3" s="19" t="s">
        <v>106</v>
      </c>
      <c r="O3" s="19" t="s">
        <v>107</v>
      </c>
      <c r="P3" s="19" t="s">
        <v>108</v>
      </c>
      <c r="Q3" s="19" t="s">
        <v>109</v>
      </c>
      <c r="R3" s="19" t="s">
        <v>100</v>
      </c>
      <c r="S3" s="19" t="s">
        <v>88</v>
      </c>
    </row>
    <row r="4" spans="1:19" x14ac:dyDescent="0.3">
      <c r="A4" s="1" t="s">
        <v>112</v>
      </c>
      <c r="B4" s="1"/>
      <c r="C4" s="1"/>
      <c r="D4" s="1" t="s">
        <v>0</v>
      </c>
      <c r="E4" s="1">
        <v>18000000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>
        <f>F4+G4+H4+I4+J4+K4+L4+M4+N4+O4+P4+Q4</f>
        <v>0</v>
      </c>
      <c r="S4" s="8">
        <f>R4/E4</f>
        <v>0</v>
      </c>
    </row>
    <row r="5" spans="1:19" x14ac:dyDescent="0.3">
      <c r="A5" s="1" t="s">
        <v>112</v>
      </c>
      <c r="B5" s="1"/>
      <c r="C5" s="1"/>
      <c r="D5" s="1" t="s">
        <v>1</v>
      </c>
      <c r="E5" s="1">
        <v>12000000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f t="shared" ref="R5:R57" si="0">F5+G5+H5+I5+J5+K5+L5+M5+N5+O5+P5+Q5</f>
        <v>0</v>
      </c>
      <c r="S5" s="8">
        <f t="shared" ref="S5:S57" si="1">R5/E5</f>
        <v>0</v>
      </c>
    </row>
    <row r="6" spans="1:19" x14ac:dyDescent="0.3">
      <c r="A6" s="1" t="s">
        <v>112</v>
      </c>
      <c r="B6" s="1"/>
      <c r="C6" s="1"/>
      <c r="D6" s="1" t="s">
        <v>89</v>
      </c>
      <c r="E6" s="1">
        <v>144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f t="shared" si="0"/>
        <v>0</v>
      </c>
      <c r="S6" s="8">
        <f t="shared" si="1"/>
        <v>0</v>
      </c>
    </row>
    <row r="7" spans="1:19" x14ac:dyDescent="0.3">
      <c r="A7" s="1" t="s">
        <v>113</v>
      </c>
      <c r="B7" s="1"/>
      <c r="C7" s="1"/>
      <c r="D7" s="1" t="s">
        <v>0</v>
      </c>
      <c r="E7" s="1">
        <v>18000000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f t="shared" si="0"/>
        <v>0</v>
      </c>
      <c r="S7" s="8">
        <f t="shared" si="1"/>
        <v>0</v>
      </c>
    </row>
    <row r="8" spans="1:19" x14ac:dyDescent="0.3">
      <c r="A8" s="1" t="s">
        <v>113</v>
      </c>
      <c r="B8" s="1"/>
      <c r="C8" s="1"/>
      <c r="D8" s="1" t="s">
        <v>1</v>
      </c>
      <c r="E8" s="1">
        <v>12000000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f t="shared" si="0"/>
        <v>0</v>
      </c>
      <c r="S8" s="8">
        <f t="shared" si="1"/>
        <v>0</v>
      </c>
    </row>
    <row r="9" spans="1:19" x14ac:dyDescent="0.3">
      <c r="A9" s="1" t="s">
        <v>113</v>
      </c>
      <c r="B9" s="1"/>
      <c r="C9" s="1"/>
      <c r="D9" s="1" t="s">
        <v>89</v>
      </c>
      <c r="E9" s="1">
        <v>144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f t="shared" si="0"/>
        <v>0</v>
      </c>
      <c r="S9" s="8">
        <f t="shared" si="1"/>
        <v>0</v>
      </c>
    </row>
    <row r="10" spans="1:19" x14ac:dyDescent="0.3">
      <c r="A10" s="1"/>
      <c r="B10" s="1"/>
      <c r="C10" s="1"/>
      <c r="D10" s="1" t="s">
        <v>0</v>
      </c>
      <c r="E10" s="1">
        <v>18000000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f t="shared" si="0"/>
        <v>0</v>
      </c>
      <c r="S10" s="8">
        <f t="shared" si="1"/>
        <v>0</v>
      </c>
    </row>
    <row r="11" spans="1:19" x14ac:dyDescent="0.3">
      <c r="A11" s="1"/>
      <c r="B11" s="1"/>
      <c r="C11" s="1"/>
      <c r="D11" s="1" t="s">
        <v>1</v>
      </c>
      <c r="E11" s="1">
        <v>12000000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f t="shared" si="0"/>
        <v>0</v>
      </c>
      <c r="S11" s="8">
        <f t="shared" si="1"/>
        <v>0</v>
      </c>
    </row>
    <row r="12" spans="1:19" x14ac:dyDescent="0.3">
      <c r="A12" s="1"/>
      <c r="B12" s="1"/>
      <c r="C12" s="1"/>
      <c r="D12" s="1" t="s">
        <v>89</v>
      </c>
      <c r="E12" s="1">
        <v>144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f t="shared" si="0"/>
        <v>0</v>
      </c>
      <c r="S12" s="8">
        <f t="shared" si="1"/>
        <v>0</v>
      </c>
    </row>
    <row r="13" spans="1:19" x14ac:dyDescent="0.3">
      <c r="A13" s="1"/>
      <c r="B13" s="1"/>
      <c r="C13" s="1"/>
      <c r="D13" s="1" t="s">
        <v>0</v>
      </c>
      <c r="E13" s="1">
        <v>18000000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 t="shared" si="0"/>
        <v>0</v>
      </c>
      <c r="S13" s="8">
        <f t="shared" si="1"/>
        <v>0</v>
      </c>
    </row>
    <row r="14" spans="1:19" x14ac:dyDescent="0.3">
      <c r="A14" s="1"/>
      <c r="B14" s="1"/>
      <c r="C14" s="1"/>
      <c r="D14" s="1" t="s">
        <v>1</v>
      </c>
      <c r="E14" s="1">
        <v>12000000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 t="shared" si="0"/>
        <v>0</v>
      </c>
      <c r="S14" s="8">
        <f t="shared" si="1"/>
        <v>0</v>
      </c>
    </row>
    <row r="15" spans="1:19" x14ac:dyDescent="0.3">
      <c r="A15" s="1"/>
      <c r="B15" s="1"/>
      <c r="C15" s="1"/>
      <c r="D15" s="1" t="s">
        <v>89</v>
      </c>
      <c r="E15" s="1">
        <v>144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f t="shared" si="0"/>
        <v>0</v>
      </c>
      <c r="S15" s="8">
        <f t="shared" si="1"/>
        <v>0</v>
      </c>
    </row>
    <row r="16" spans="1:19" x14ac:dyDescent="0.3">
      <c r="A16" s="1"/>
      <c r="B16" s="1"/>
      <c r="C16" s="1"/>
      <c r="D16" s="1" t="s">
        <v>0</v>
      </c>
      <c r="E16" s="1">
        <v>18000000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 t="shared" si="0"/>
        <v>0</v>
      </c>
      <c r="S16" s="8">
        <f t="shared" si="1"/>
        <v>0</v>
      </c>
    </row>
    <row r="17" spans="1:19" x14ac:dyDescent="0.3">
      <c r="A17" s="1"/>
      <c r="B17" s="1"/>
      <c r="C17" s="1"/>
      <c r="D17" s="1" t="s">
        <v>1</v>
      </c>
      <c r="E17" s="1">
        <v>12000000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f t="shared" si="0"/>
        <v>0</v>
      </c>
      <c r="S17" s="8">
        <f t="shared" si="1"/>
        <v>0</v>
      </c>
    </row>
    <row r="18" spans="1:19" x14ac:dyDescent="0.3">
      <c r="A18" s="1"/>
      <c r="B18" s="1"/>
      <c r="C18" s="1"/>
      <c r="D18" s="1" t="s">
        <v>89</v>
      </c>
      <c r="E18" s="1">
        <v>144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f t="shared" si="0"/>
        <v>0</v>
      </c>
      <c r="S18" s="8">
        <f t="shared" si="1"/>
        <v>0</v>
      </c>
    </row>
    <row r="19" spans="1:19" x14ac:dyDescent="0.3">
      <c r="A19" s="1"/>
      <c r="B19" s="1"/>
      <c r="C19" s="1"/>
      <c r="D19" s="1" t="s">
        <v>0</v>
      </c>
      <c r="E19" s="1">
        <v>18000000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f t="shared" si="0"/>
        <v>0</v>
      </c>
      <c r="S19" s="8">
        <f t="shared" si="1"/>
        <v>0</v>
      </c>
    </row>
    <row r="20" spans="1:19" x14ac:dyDescent="0.3">
      <c r="A20" s="1"/>
      <c r="B20" s="1"/>
      <c r="C20" s="1"/>
      <c r="D20" s="1" t="s">
        <v>1</v>
      </c>
      <c r="E20" s="1">
        <v>12000000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f t="shared" si="0"/>
        <v>0</v>
      </c>
      <c r="S20" s="8">
        <f t="shared" si="1"/>
        <v>0</v>
      </c>
    </row>
    <row r="21" spans="1:19" x14ac:dyDescent="0.3">
      <c r="A21" s="1"/>
      <c r="B21" s="1"/>
      <c r="C21" s="1"/>
      <c r="D21" s="1" t="s">
        <v>89</v>
      </c>
      <c r="E21" s="1">
        <v>144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f t="shared" si="0"/>
        <v>0</v>
      </c>
      <c r="S21" s="8">
        <f t="shared" si="1"/>
        <v>0</v>
      </c>
    </row>
    <row r="22" spans="1:19" x14ac:dyDescent="0.3">
      <c r="A22" s="1"/>
      <c r="B22" s="1"/>
      <c r="C22" s="1"/>
      <c r="D22" s="1" t="s">
        <v>0</v>
      </c>
      <c r="E22" s="1">
        <v>18000000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f t="shared" si="0"/>
        <v>0</v>
      </c>
      <c r="S22" s="8">
        <f t="shared" si="1"/>
        <v>0</v>
      </c>
    </row>
    <row r="23" spans="1:19" x14ac:dyDescent="0.3">
      <c r="A23" s="1"/>
      <c r="B23" s="1"/>
      <c r="C23" s="1"/>
      <c r="D23" s="1" t="s">
        <v>1</v>
      </c>
      <c r="E23" s="1">
        <v>12000000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f t="shared" si="0"/>
        <v>0</v>
      </c>
      <c r="S23" s="8">
        <f t="shared" si="1"/>
        <v>0</v>
      </c>
    </row>
    <row r="24" spans="1:19" x14ac:dyDescent="0.3">
      <c r="A24" s="1"/>
      <c r="B24" s="1"/>
      <c r="C24" s="1"/>
      <c r="D24" s="1" t="s">
        <v>89</v>
      </c>
      <c r="E24" s="1">
        <v>144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f t="shared" si="0"/>
        <v>0</v>
      </c>
      <c r="S24" s="8">
        <f t="shared" si="1"/>
        <v>0</v>
      </c>
    </row>
    <row r="25" spans="1:19" x14ac:dyDescent="0.3">
      <c r="A25" s="1"/>
      <c r="B25" s="1"/>
      <c r="C25" s="1"/>
      <c r="D25" s="1" t="s">
        <v>0</v>
      </c>
      <c r="E25" s="1">
        <v>18000000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f t="shared" si="0"/>
        <v>0</v>
      </c>
      <c r="S25" s="8">
        <f t="shared" si="1"/>
        <v>0</v>
      </c>
    </row>
    <row r="26" spans="1:19" x14ac:dyDescent="0.3">
      <c r="A26" s="1"/>
      <c r="B26" s="1"/>
      <c r="C26" s="1"/>
      <c r="D26" s="1" t="s">
        <v>1</v>
      </c>
      <c r="E26" s="1">
        <v>12000000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f t="shared" si="0"/>
        <v>0</v>
      </c>
      <c r="S26" s="8">
        <f t="shared" si="1"/>
        <v>0</v>
      </c>
    </row>
    <row r="27" spans="1:19" x14ac:dyDescent="0.3">
      <c r="A27" s="1"/>
      <c r="B27" s="1"/>
      <c r="C27" s="1"/>
      <c r="D27" s="1" t="s">
        <v>89</v>
      </c>
      <c r="E27" s="1">
        <v>144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f t="shared" si="0"/>
        <v>0</v>
      </c>
      <c r="S27" s="8">
        <f t="shared" si="1"/>
        <v>0</v>
      </c>
    </row>
    <row r="28" spans="1:19" x14ac:dyDescent="0.3">
      <c r="A28" s="1"/>
      <c r="B28" s="1"/>
      <c r="C28" s="1"/>
      <c r="D28" s="1" t="s">
        <v>0</v>
      </c>
      <c r="E28" s="1">
        <v>18000000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f t="shared" si="0"/>
        <v>0</v>
      </c>
      <c r="S28" s="8">
        <f t="shared" si="1"/>
        <v>0</v>
      </c>
    </row>
    <row r="29" spans="1:19" x14ac:dyDescent="0.3">
      <c r="A29" s="1"/>
      <c r="B29" s="1"/>
      <c r="C29" s="1"/>
      <c r="D29" s="1" t="s">
        <v>1</v>
      </c>
      <c r="E29" s="1">
        <v>12000000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f t="shared" si="0"/>
        <v>0</v>
      </c>
      <c r="S29" s="8">
        <f t="shared" si="1"/>
        <v>0</v>
      </c>
    </row>
    <row r="30" spans="1:19" x14ac:dyDescent="0.3">
      <c r="A30" s="1"/>
      <c r="B30" s="1"/>
      <c r="C30" s="1"/>
      <c r="D30" s="1" t="s">
        <v>89</v>
      </c>
      <c r="E30" s="1">
        <v>144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f t="shared" si="0"/>
        <v>0</v>
      </c>
      <c r="S30" s="8">
        <f t="shared" si="1"/>
        <v>0</v>
      </c>
    </row>
    <row r="31" spans="1:19" x14ac:dyDescent="0.3">
      <c r="A31" s="1"/>
      <c r="B31" s="1"/>
      <c r="C31" s="1"/>
      <c r="D31" s="1" t="s">
        <v>0</v>
      </c>
      <c r="E31" s="1">
        <v>18000000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f t="shared" si="0"/>
        <v>0</v>
      </c>
      <c r="S31" s="8">
        <f t="shared" si="1"/>
        <v>0</v>
      </c>
    </row>
    <row r="32" spans="1:19" x14ac:dyDescent="0.3">
      <c r="A32" s="1"/>
      <c r="B32" s="1"/>
      <c r="C32" s="1"/>
      <c r="D32" s="1" t="s">
        <v>1</v>
      </c>
      <c r="E32" s="1">
        <v>12000000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f t="shared" si="0"/>
        <v>0</v>
      </c>
      <c r="S32" s="8">
        <f t="shared" si="1"/>
        <v>0</v>
      </c>
    </row>
    <row r="33" spans="1:19" x14ac:dyDescent="0.3">
      <c r="A33" s="1"/>
      <c r="B33" s="1"/>
      <c r="C33" s="1"/>
      <c r="D33" s="1" t="s">
        <v>89</v>
      </c>
      <c r="E33" s="1">
        <v>144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f t="shared" si="0"/>
        <v>0</v>
      </c>
      <c r="S33" s="8">
        <f t="shared" si="1"/>
        <v>0</v>
      </c>
    </row>
    <row r="34" spans="1:19" x14ac:dyDescent="0.3">
      <c r="A34" s="1"/>
      <c r="B34" s="1"/>
      <c r="C34" s="1"/>
      <c r="D34" s="1" t="s">
        <v>0</v>
      </c>
      <c r="E34" s="1">
        <v>18000000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f t="shared" si="0"/>
        <v>0</v>
      </c>
      <c r="S34" s="8">
        <f t="shared" si="1"/>
        <v>0</v>
      </c>
    </row>
    <row r="35" spans="1:19" x14ac:dyDescent="0.3">
      <c r="A35" s="1"/>
      <c r="B35" s="1"/>
      <c r="C35" s="1"/>
      <c r="D35" s="1" t="s">
        <v>1</v>
      </c>
      <c r="E35" s="1">
        <v>12000000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f t="shared" si="0"/>
        <v>0</v>
      </c>
      <c r="S35" s="8">
        <f t="shared" si="1"/>
        <v>0</v>
      </c>
    </row>
    <row r="36" spans="1:19" x14ac:dyDescent="0.3">
      <c r="A36" s="1"/>
      <c r="B36" s="1"/>
      <c r="C36" s="1"/>
      <c r="D36" s="1" t="s">
        <v>89</v>
      </c>
      <c r="E36" s="1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f t="shared" si="0"/>
        <v>0</v>
      </c>
      <c r="S36" s="8">
        <f t="shared" si="1"/>
        <v>0</v>
      </c>
    </row>
    <row r="37" spans="1:19" x14ac:dyDescent="0.3">
      <c r="A37" s="1"/>
      <c r="B37" s="1"/>
      <c r="C37" s="1"/>
      <c r="D37" s="1" t="s">
        <v>0</v>
      </c>
      <c r="E37" s="1">
        <v>18000000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f t="shared" si="0"/>
        <v>0</v>
      </c>
      <c r="S37" s="8">
        <f t="shared" si="1"/>
        <v>0</v>
      </c>
    </row>
    <row r="38" spans="1:19" x14ac:dyDescent="0.3">
      <c r="A38" s="1"/>
      <c r="B38" s="1"/>
      <c r="C38" s="1"/>
      <c r="D38" s="1" t="s">
        <v>1</v>
      </c>
      <c r="E38" s="1">
        <v>12000000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f t="shared" si="0"/>
        <v>0</v>
      </c>
      <c r="S38" s="8">
        <f t="shared" si="1"/>
        <v>0</v>
      </c>
    </row>
    <row r="39" spans="1:19" x14ac:dyDescent="0.3">
      <c r="A39" s="1"/>
      <c r="B39" s="1"/>
      <c r="C39" s="1"/>
      <c r="D39" s="1" t="s">
        <v>89</v>
      </c>
      <c r="E39" s="1">
        <v>144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>
        <f t="shared" si="0"/>
        <v>0</v>
      </c>
      <c r="S39" s="8">
        <f t="shared" si="1"/>
        <v>0</v>
      </c>
    </row>
    <row r="40" spans="1:19" x14ac:dyDescent="0.3">
      <c r="A40" s="1"/>
      <c r="B40" s="1"/>
      <c r="C40" s="1"/>
      <c r="D40" s="1" t="s">
        <v>0</v>
      </c>
      <c r="E40" s="1">
        <v>18000000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f t="shared" si="0"/>
        <v>0</v>
      </c>
      <c r="S40" s="8">
        <f t="shared" si="1"/>
        <v>0</v>
      </c>
    </row>
    <row r="41" spans="1:19" x14ac:dyDescent="0.3">
      <c r="A41" s="1"/>
      <c r="B41" s="1"/>
      <c r="C41" s="1"/>
      <c r="D41" s="1" t="s">
        <v>1</v>
      </c>
      <c r="E41" s="1">
        <v>12000000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f t="shared" si="0"/>
        <v>0</v>
      </c>
      <c r="S41" s="8">
        <f t="shared" si="1"/>
        <v>0</v>
      </c>
    </row>
    <row r="42" spans="1:19" x14ac:dyDescent="0.3">
      <c r="A42" s="1"/>
      <c r="B42" s="1"/>
      <c r="C42" s="1"/>
      <c r="D42" s="1" t="s">
        <v>89</v>
      </c>
      <c r="E42" s="1">
        <v>144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f t="shared" si="0"/>
        <v>0</v>
      </c>
      <c r="S42" s="8">
        <f t="shared" si="1"/>
        <v>0</v>
      </c>
    </row>
    <row r="43" spans="1:19" x14ac:dyDescent="0.3">
      <c r="A43" s="1"/>
      <c r="B43" s="1"/>
      <c r="C43" s="1"/>
      <c r="D43" s="1" t="s">
        <v>0</v>
      </c>
      <c r="E43" s="1">
        <v>18000000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f t="shared" si="0"/>
        <v>0</v>
      </c>
      <c r="S43" s="8">
        <f t="shared" si="1"/>
        <v>0</v>
      </c>
    </row>
    <row r="44" spans="1:19" x14ac:dyDescent="0.3">
      <c r="A44" s="1"/>
      <c r="B44" s="1"/>
      <c r="C44" s="1"/>
      <c r="D44" s="1" t="s">
        <v>1</v>
      </c>
      <c r="E44" s="1">
        <v>12000000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f t="shared" si="0"/>
        <v>0</v>
      </c>
      <c r="S44" s="8">
        <f t="shared" si="1"/>
        <v>0</v>
      </c>
    </row>
    <row r="45" spans="1:19" x14ac:dyDescent="0.3">
      <c r="A45" s="1"/>
      <c r="B45" s="1"/>
      <c r="C45" s="1"/>
      <c r="D45" s="1" t="s">
        <v>89</v>
      </c>
      <c r="E45" s="1">
        <v>144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f t="shared" si="0"/>
        <v>0</v>
      </c>
      <c r="S45" s="8">
        <f t="shared" si="1"/>
        <v>0</v>
      </c>
    </row>
    <row r="46" spans="1:19" x14ac:dyDescent="0.3">
      <c r="A46" s="1"/>
      <c r="B46" s="1"/>
      <c r="C46" s="1"/>
      <c r="D46" s="1" t="s">
        <v>0</v>
      </c>
      <c r="E46" s="1">
        <v>18000000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f t="shared" si="0"/>
        <v>0</v>
      </c>
      <c r="S46" s="8">
        <f t="shared" si="1"/>
        <v>0</v>
      </c>
    </row>
    <row r="47" spans="1:19" x14ac:dyDescent="0.3">
      <c r="A47" s="1"/>
      <c r="B47" s="1"/>
      <c r="C47" s="1"/>
      <c r="D47" s="1" t="s">
        <v>1</v>
      </c>
      <c r="E47" s="1">
        <v>12000000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>
        <f t="shared" si="0"/>
        <v>0</v>
      </c>
      <c r="S47" s="8">
        <f t="shared" si="1"/>
        <v>0</v>
      </c>
    </row>
    <row r="48" spans="1:19" x14ac:dyDescent="0.3">
      <c r="A48" s="1"/>
      <c r="B48" s="1"/>
      <c r="C48" s="1"/>
      <c r="D48" s="1" t="s">
        <v>89</v>
      </c>
      <c r="E48" s="1">
        <v>144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f t="shared" si="0"/>
        <v>0</v>
      </c>
      <c r="S48" s="8">
        <f t="shared" si="1"/>
        <v>0</v>
      </c>
    </row>
    <row r="49" spans="1:19" x14ac:dyDescent="0.3">
      <c r="A49" s="1"/>
      <c r="B49" s="1"/>
      <c r="C49" s="1"/>
      <c r="D49" s="1" t="s">
        <v>0</v>
      </c>
      <c r="E49" s="1">
        <v>18000000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f t="shared" si="0"/>
        <v>0</v>
      </c>
      <c r="S49" s="8">
        <f t="shared" si="1"/>
        <v>0</v>
      </c>
    </row>
    <row r="50" spans="1:19" x14ac:dyDescent="0.3">
      <c r="A50" s="1"/>
      <c r="B50" s="1"/>
      <c r="C50" s="1"/>
      <c r="D50" s="1" t="s">
        <v>1</v>
      </c>
      <c r="E50" s="1">
        <v>12000000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>
        <f t="shared" si="0"/>
        <v>0</v>
      </c>
      <c r="S50" s="8">
        <f t="shared" si="1"/>
        <v>0</v>
      </c>
    </row>
    <row r="51" spans="1:19" x14ac:dyDescent="0.3">
      <c r="A51" s="1"/>
      <c r="B51" s="1"/>
      <c r="C51" s="1"/>
      <c r="D51" s="1" t="s">
        <v>89</v>
      </c>
      <c r="E51" s="1">
        <v>144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f t="shared" si="0"/>
        <v>0</v>
      </c>
      <c r="S51" s="8">
        <f t="shared" si="1"/>
        <v>0</v>
      </c>
    </row>
    <row r="52" spans="1:19" x14ac:dyDescent="0.3">
      <c r="A52" s="1"/>
      <c r="B52" s="1"/>
      <c r="C52" s="1"/>
      <c r="D52" s="1" t="s">
        <v>0</v>
      </c>
      <c r="E52" s="1">
        <v>18000000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>
        <f t="shared" si="0"/>
        <v>0</v>
      </c>
      <c r="S52" s="8">
        <f t="shared" si="1"/>
        <v>0</v>
      </c>
    </row>
    <row r="53" spans="1:19" x14ac:dyDescent="0.3">
      <c r="A53" s="1"/>
      <c r="B53" s="1"/>
      <c r="C53" s="1"/>
      <c r="D53" s="1" t="s">
        <v>1</v>
      </c>
      <c r="E53" s="1">
        <v>12000000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f t="shared" si="0"/>
        <v>0</v>
      </c>
      <c r="S53" s="8">
        <f t="shared" si="1"/>
        <v>0</v>
      </c>
    </row>
    <row r="54" spans="1:19" x14ac:dyDescent="0.3">
      <c r="A54" s="1"/>
      <c r="B54" s="1"/>
      <c r="C54" s="1"/>
      <c r="D54" s="1" t="s">
        <v>89</v>
      </c>
      <c r="E54" s="1">
        <v>144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f t="shared" si="0"/>
        <v>0</v>
      </c>
      <c r="S54" s="8">
        <f t="shared" si="1"/>
        <v>0</v>
      </c>
    </row>
    <row r="55" spans="1:19" x14ac:dyDescent="0.3">
      <c r="A55" s="1"/>
      <c r="B55" s="1"/>
      <c r="C55" s="1"/>
      <c r="D55" s="1" t="s">
        <v>0</v>
      </c>
      <c r="E55" s="1">
        <v>18000000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f t="shared" si="0"/>
        <v>0</v>
      </c>
      <c r="S55" s="8">
        <f t="shared" si="1"/>
        <v>0</v>
      </c>
    </row>
    <row r="56" spans="1:19" x14ac:dyDescent="0.3">
      <c r="A56" s="1"/>
      <c r="B56" s="1"/>
      <c r="C56" s="1"/>
      <c r="D56" s="1" t="s">
        <v>1</v>
      </c>
      <c r="E56" s="1">
        <v>12000000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f t="shared" si="0"/>
        <v>0</v>
      </c>
      <c r="S56" s="8">
        <f t="shared" si="1"/>
        <v>0</v>
      </c>
    </row>
    <row r="57" spans="1:19" x14ac:dyDescent="0.3">
      <c r="A57" s="1"/>
      <c r="B57" s="1"/>
      <c r="C57" s="1"/>
      <c r="D57" s="1" t="s">
        <v>89</v>
      </c>
      <c r="E57" s="1">
        <v>144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>
        <f t="shared" si="0"/>
        <v>0</v>
      </c>
      <c r="S57" s="8">
        <f t="shared" si="1"/>
        <v>0</v>
      </c>
    </row>
  </sheetData>
  <mergeCells count="1">
    <mergeCell ref="B1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ED99-056D-4AB1-800E-6D1855E49D5B}">
  <dimension ref="A2:B15"/>
  <sheetViews>
    <sheetView workbookViewId="0">
      <selection activeCell="F23" sqref="F23"/>
    </sheetView>
  </sheetViews>
  <sheetFormatPr defaultRowHeight="14.4" x14ac:dyDescent="0.3"/>
  <cols>
    <col min="1" max="1" width="19.5546875" bestFit="1" customWidth="1"/>
    <col min="2" max="2" width="13.88671875" bestFit="1" customWidth="1"/>
    <col min="4" max="4" width="12" bestFit="1" customWidth="1"/>
    <col min="5" max="5" width="13.77734375" customWidth="1"/>
    <col min="6" max="6" width="12.33203125" bestFit="1" customWidth="1"/>
    <col min="7" max="7" width="14.109375" customWidth="1"/>
    <col min="8" max="8" width="13.6640625" customWidth="1"/>
  </cols>
  <sheetData>
    <row r="2" spans="1:2" x14ac:dyDescent="0.3">
      <c r="A2" s="14" t="s">
        <v>71</v>
      </c>
    </row>
    <row r="4" spans="1:2" x14ac:dyDescent="0.3">
      <c r="A4" t="s">
        <v>70</v>
      </c>
      <c r="B4" s="13" t="s">
        <v>74</v>
      </c>
    </row>
    <row r="5" spans="1:2" x14ac:dyDescent="0.3">
      <c r="A5" t="s">
        <v>72</v>
      </c>
      <c r="B5" t="s">
        <v>73</v>
      </c>
    </row>
    <row r="7" spans="1:2" x14ac:dyDescent="0.3">
      <c r="A7" t="s">
        <v>78</v>
      </c>
      <c r="B7" t="s">
        <v>79</v>
      </c>
    </row>
    <row r="8" spans="1:2" x14ac:dyDescent="0.3">
      <c r="B8" t="s">
        <v>81</v>
      </c>
    </row>
    <row r="9" spans="1:2" x14ac:dyDescent="0.3">
      <c r="A9" s="14" t="s">
        <v>75</v>
      </c>
    </row>
    <row r="11" spans="1:2" x14ac:dyDescent="0.3">
      <c r="A11" t="s">
        <v>70</v>
      </c>
      <c r="B11" s="13" t="s">
        <v>76</v>
      </c>
    </row>
    <row r="12" spans="1:2" x14ac:dyDescent="0.3">
      <c r="A12" t="s">
        <v>72</v>
      </c>
      <c r="B12" t="s">
        <v>77</v>
      </c>
    </row>
    <row r="14" spans="1:2" x14ac:dyDescent="0.3">
      <c r="A14" t="s">
        <v>78</v>
      </c>
      <c r="B14" t="s">
        <v>80</v>
      </c>
    </row>
    <row r="15" spans="1:2" x14ac:dyDescent="0.3">
      <c r="B15" t="s">
        <v>82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73D0-8A20-4567-910E-75CD32A870C0}">
  <dimension ref="B3:F55"/>
  <sheetViews>
    <sheetView workbookViewId="0">
      <selection activeCell="K16" sqref="K16"/>
    </sheetView>
  </sheetViews>
  <sheetFormatPr defaultRowHeight="14.4" x14ac:dyDescent="0.3"/>
  <cols>
    <col min="2" max="2" width="14.21875" bestFit="1" customWidth="1"/>
    <col min="3" max="4" width="25.6640625" customWidth="1"/>
    <col min="5" max="5" width="16" customWidth="1"/>
    <col min="6" max="6" width="18" customWidth="1"/>
  </cols>
  <sheetData>
    <row r="3" spans="2:6" ht="14.4" customHeight="1" x14ac:dyDescent="0.3">
      <c r="B3" s="74" t="s">
        <v>116</v>
      </c>
      <c r="C3" s="75"/>
      <c r="D3" s="75"/>
      <c r="E3" s="75"/>
      <c r="F3" s="76"/>
    </row>
    <row r="4" spans="2:6" ht="14.4" customHeight="1" x14ac:dyDescent="0.3">
      <c r="B4" s="77"/>
      <c r="C4" s="72"/>
      <c r="D4" s="72"/>
      <c r="E4" s="72"/>
      <c r="F4" s="73"/>
    </row>
    <row r="5" spans="2:6" ht="22.8" x14ac:dyDescent="0.3">
      <c r="B5" s="36" t="s">
        <v>15</v>
      </c>
      <c r="C5" s="35" t="s">
        <v>117</v>
      </c>
      <c r="D5" s="35" t="s">
        <v>118</v>
      </c>
      <c r="E5" s="35" t="s">
        <v>115</v>
      </c>
      <c r="F5" s="35" t="s">
        <v>96</v>
      </c>
    </row>
    <row r="6" spans="2:6" x14ac:dyDescent="0.3">
      <c r="B6" s="33">
        <v>1</v>
      </c>
      <c r="C6" s="1"/>
      <c r="D6" s="1" t="e">
        <f>VLOOKUP(C6,'STAFF TARGET'!$A$4:$C$308,3,0)</f>
        <v>#N/A</v>
      </c>
      <c r="E6" s="34">
        <f ca="1">SUMIF('STAFF TARGET'!A4:S57,'STAFF RANK'!C6,'STAFF TARGET'!S4:S57)</f>
        <v>0</v>
      </c>
      <c r="F6" s="39">
        <f t="shared" ref="F6:F37" ca="1" si="0">RANK(E6,E:E,0)</f>
        <v>1</v>
      </c>
    </row>
    <row r="7" spans="2:6" x14ac:dyDescent="0.3">
      <c r="B7" s="33">
        <v>2</v>
      </c>
      <c r="C7" s="1"/>
      <c r="D7" s="1" t="e">
        <f>VLOOKUP(C7,'STAFF TARGET'!$A$4:$C$308,3,0)</f>
        <v>#N/A</v>
      </c>
      <c r="E7" s="34">
        <f ca="1">SUMIF('STAFF TARGET'!A5:S58,'STAFF RANK'!C7,'STAFF TARGET'!S5:S58)</f>
        <v>0</v>
      </c>
      <c r="F7" s="39">
        <f t="shared" ca="1" si="0"/>
        <v>1</v>
      </c>
    </row>
    <row r="8" spans="2:6" x14ac:dyDescent="0.3">
      <c r="B8" s="33">
        <v>3</v>
      </c>
      <c r="C8" s="1"/>
      <c r="D8" s="1" t="e">
        <f>VLOOKUP(C8,'STAFF TARGET'!$A$4:$C$308,3,0)</f>
        <v>#N/A</v>
      </c>
      <c r="E8" s="34">
        <f ca="1">SUMIF('STAFF TARGET'!A6:S59,'STAFF RANK'!C8,'STAFF TARGET'!S6:S59)</f>
        <v>0</v>
      </c>
      <c r="F8" s="39">
        <f t="shared" ca="1" si="0"/>
        <v>1</v>
      </c>
    </row>
    <row r="9" spans="2:6" ht="15.6" x14ac:dyDescent="0.3">
      <c r="B9" s="33">
        <v>4</v>
      </c>
      <c r="C9" s="20"/>
      <c r="D9" s="1" t="e">
        <f>VLOOKUP(C9,'STAFF TARGET'!$A$4:$C$308,3,0)</f>
        <v>#N/A</v>
      </c>
      <c r="E9" s="34">
        <f ca="1">SUMIF('STAFF TARGET'!A7:S60,'STAFF RANK'!C9,'STAFF TARGET'!S7:S60)</f>
        <v>0</v>
      </c>
      <c r="F9" s="39">
        <f t="shared" ca="1" si="0"/>
        <v>1</v>
      </c>
    </row>
    <row r="10" spans="2:6" x14ac:dyDescent="0.3">
      <c r="B10" s="33">
        <v>5</v>
      </c>
      <c r="C10" s="1"/>
      <c r="D10" s="1" t="e">
        <f>VLOOKUP(C10,'STAFF TARGET'!$A$4:$C$308,3,0)</f>
        <v>#N/A</v>
      </c>
      <c r="E10" s="34">
        <f ca="1">SUMIF('STAFF TARGET'!A8:S61,'STAFF RANK'!C10,'STAFF TARGET'!S8:S61)</f>
        <v>0</v>
      </c>
      <c r="F10" s="39">
        <f t="shared" ca="1" si="0"/>
        <v>1</v>
      </c>
    </row>
    <row r="11" spans="2:6" ht="15.6" x14ac:dyDescent="0.3">
      <c r="B11" s="33">
        <v>6</v>
      </c>
      <c r="C11" s="20"/>
      <c r="D11" s="1" t="e">
        <f>VLOOKUP(C11,'STAFF TARGET'!$A$4:$C$308,3,0)</f>
        <v>#N/A</v>
      </c>
      <c r="E11" s="34">
        <f ca="1">SUMIF('STAFF TARGET'!A9:S62,'STAFF RANK'!C11,'STAFF TARGET'!S9:S62)</f>
        <v>0</v>
      </c>
      <c r="F11" s="39">
        <f t="shared" ca="1" si="0"/>
        <v>1</v>
      </c>
    </row>
    <row r="12" spans="2:6" x14ac:dyDescent="0.3">
      <c r="B12" s="33">
        <v>7</v>
      </c>
      <c r="C12" s="1"/>
      <c r="D12" s="1" t="e">
        <f>VLOOKUP(C12,'STAFF TARGET'!$A$4:$C$308,3,0)</f>
        <v>#N/A</v>
      </c>
      <c r="E12" s="34">
        <f ca="1">SUMIF('STAFF TARGET'!A10:S63,'STAFF RANK'!C12,'STAFF TARGET'!S10:S63)</f>
        <v>0</v>
      </c>
      <c r="F12" s="39">
        <f t="shared" ca="1" si="0"/>
        <v>1</v>
      </c>
    </row>
    <row r="13" spans="2:6" ht="15.6" x14ac:dyDescent="0.3">
      <c r="B13" s="33">
        <v>8</v>
      </c>
      <c r="C13" s="20"/>
      <c r="D13" s="1" t="e">
        <f>VLOOKUP(C13,'STAFF TARGET'!$A$4:$C$308,3,0)</f>
        <v>#N/A</v>
      </c>
      <c r="E13" s="34">
        <f ca="1">SUMIF('STAFF TARGET'!A11:S64,'STAFF RANK'!C13,'STAFF TARGET'!S11:S64)</f>
        <v>0</v>
      </c>
      <c r="F13" s="39">
        <f t="shared" ca="1" si="0"/>
        <v>1</v>
      </c>
    </row>
    <row r="14" spans="2:6" ht="15.6" x14ac:dyDescent="0.3">
      <c r="B14" s="33">
        <v>9</v>
      </c>
      <c r="C14" s="20"/>
      <c r="D14" s="1" t="e">
        <f>VLOOKUP(C14,'STAFF TARGET'!$A$4:$C$308,3,0)</f>
        <v>#N/A</v>
      </c>
      <c r="E14" s="34">
        <f ca="1">SUMIF('STAFF TARGET'!A12:S65,'STAFF RANK'!C14,'STAFF TARGET'!S12:S65)</f>
        <v>0</v>
      </c>
      <c r="F14" s="39">
        <f t="shared" ca="1" si="0"/>
        <v>1</v>
      </c>
    </row>
    <row r="15" spans="2:6" ht="15.6" x14ac:dyDescent="0.3">
      <c r="B15" s="33">
        <v>10</v>
      </c>
      <c r="C15" s="20"/>
      <c r="D15" s="1" t="e">
        <f>VLOOKUP(C15,'STAFF TARGET'!$A$4:$C$308,3,0)</f>
        <v>#N/A</v>
      </c>
      <c r="E15" s="34">
        <f ca="1">SUMIF('STAFF TARGET'!A13:S66,'STAFF RANK'!C15,'STAFF TARGET'!S13:S66)</f>
        <v>0</v>
      </c>
      <c r="F15" s="39">
        <f t="shared" ca="1" si="0"/>
        <v>1</v>
      </c>
    </row>
    <row r="16" spans="2:6" ht="15.6" x14ac:dyDescent="0.3">
      <c r="B16" s="33">
        <v>11</v>
      </c>
      <c r="C16" s="20"/>
      <c r="D16" s="1" t="e">
        <f>VLOOKUP(C16,'STAFF TARGET'!$A$4:$C$308,3,0)</f>
        <v>#N/A</v>
      </c>
      <c r="E16" s="34">
        <f ca="1">SUMIF('STAFF TARGET'!A14:S67,'STAFF RANK'!C16,'STAFF TARGET'!S14:S67)</f>
        <v>0</v>
      </c>
      <c r="F16" s="39">
        <f t="shared" ca="1" si="0"/>
        <v>1</v>
      </c>
    </row>
    <row r="17" spans="2:6" ht="15.6" x14ac:dyDescent="0.3">
      <c r="B17" s="33">
        <v>12</v>
      </c>
      <c r="C17" s="20"/>
      <c r="D17" s="1" t="e">
        <f>VLOOKUP(C17,'STAFF TARGET'!$A$4:$C$308,3,0)</f>
        <v>#N/A</v>
      </c>
      <c r="E17" s="34">
        <f ca="1">SUMIF('STAFF TARGET'!A15:S68,'STAFF RANK'!C17,'STAFF TARGET'!S15:S68)</f>
        <v>0</v>
      </c>
      <c r="F17" s="39">
        <f t="shared" ca="1" si="0"/>
        <v>1</v>
      </c>
    </row>
    <row r="18" spans="2:6" ht="15.6" x14ac:dyDescent="0.3">
      <c r="B18" s="33">
        <v>13</v>
      </c>
      <c r="C18" s="20"/>
      <c r="D18" s="1" t="e">
        <f>VLOOKUP(C18,'STAFF TARGET'!$A$4:$C$308,3,0)</f>
        <v>#N/A</v>
      </c>
      <c r="E18" s="34">
        <f ca="1">SUMIF('STAFF TARGET'!A16:S69,'STAFF RANK'!C18,'STAFF TARGET'!S16:S69)</f>
        <v>0</v>
      </c>
      <c r="F18" s="39">
        <f t="shared" ca="1" si="0"/>
        <v>1</v>
      </c>
    </row>
    <row r="19" spans="2:6" ht="15.6" x14ac:dyDescent="0.3">
      <c r="B19" s="33">
        <v>14</v>
      </c>
      <c r="C19" s="20"/>
      <c r="D19" s="1" t="e">
        <f>VLOOKUP(C19,'STAFF TARGET'!$A$4:$C$308,3,0)</f>
        <v>#N/A</v>
      </c>
      <c r="E19" s="34">
        <f ca="1">SUMIF('STAFF TARGET'!A17:S70,'STAFF RANK'!C19,'STAFF TARGET'!S17:S70)</f>
        <v>0</v>
      </c>
      <c r="F19" s="39">
        <f t="shared" ca="1" si="0"/>
        <v>1</v>
      </c>
    </row>
    <row r="20" spans="2:6" ht="15.6" x14ac:dyDescent="0.3">
      <c r="B20" s="33">
        <v>15</v>
      </c>
      <c r="C20" s="20"/>
      <c r="D20" s="1" t="e">
        <f>VLOOKUP(C20,'STAFF TARGET'!$A$4:$C$308,3,0)</f>
        <v>#N/A</v>
      </c>
      <c r="E20" s="34">
        <f ca="1">SUMIF('STAFF TARGET'!A18:S71,'STAFF RANK'!C20,'STAFF TARGET'!S18:S71)</f>
        <v>0</v>
      </c>
      <c r="F20" s="39">
        <f t="shared" ca="1" si="0"/>
        <v>1</v>
      </c>
    </row>
    <row r="21" spans="2:6" ht="15.6" x14ac:dyDescent="0.3">
      <c r="B21" s="33">
        <v>16</v>
      </c>
      <c r="C21" s="20"/>
      <c r="D21" s="1" t="e">
        <f>VLOOKUP(C21,'STAFF TARGET'!$A$4:$C$308,3,0)</f>
        <v>#N/A</v>
      </c>
      <c r="E21" s="34">
        <f ca="1">SUMIF('STAFF TARGET'!A19:S72,'STAFF RANK'!C21,'STAFF TARGET'!S19:S72)</f>
        <v>0</v>
      </c>
      <c r="F21" s="39">
        <f t="shared" ca="1" si="0"/>
        <v>1</v>
      </c>
    </row>
    <row r="22" spans="2:6" ht="15.6" x14ac:dyDescent="0.3">
      <c r="B22" s="33">
        <v>17</v>
      </c>
      <c r="C22" s="20"/>
      <c r="D22" s="1" t="e">
        <f>VLOOKUP(C22,'STAFF TARGET'!$A$4:$C$308,3,0)</f>
        <v>#N/A</v>
      </c>
      <c r="E22" s="34">
        <f ca="1">SUMIF('STAFF TARGET'!A20:S73,'STAFF RANK'!C22,'STAFF TARGET'!S20:S73)</f>
        <v>0</v>
      </c>
      <c r="F22" s="39">
        <f t="shared" ca="1" si="0"/>
        <v>1</v>
      </c>
    </row>
    <row r="23" spans="2:6" ht="15.6" x14ac:dyDescent="0.3">
      <c r="B23" s="33">
        <v>18</v>
      </c>
      <c r="C23" s="20"/>
      <c r="D23" s="1" t="e">
        <f>VLOOKUP(C23,'STAFF TARGET'!$A$4:$C$308,3,0)</f>
        <v>#N/A</v>
      </c>
      <c r="E23" s="34">
        <f ca="1">SUMIF('STAFF TARGET'!A21:S74,'STAFF RANK'!C23,'STAFF TARGET'!S21:S74)</f>
        <v>0</v>
      </c>
      <c r="F23" s="39">
        <f t="shared" ca="1" si="0"/>
        <v>1</v>
      </c>
    </row>
    <row r="24" spans="2:6" ht="15.6" x14ac:dyDescent="0.3">
      <c r="B24" s="33">
        <v>19</v>
      </c>
      <c r="C24" s="20"/>
      <c r="D24" s="1" t="e">
        <f>VLOOKUP(C24,'STAFF TARGET'!$A$4:$C$308,3,0)</f>
        <v>#N/A</v>
      </c>
      <c r="E24" s="34">
        <f ca="1">SUMIF('STAFF TARGET'!A22:S75,'STAFF RANK'!C24,'STAFF TARGET'!S22:S75)</f>
        <v>0</v>
      </c>
      <c r="F24" s="39">
        <f t="shared" ca="1" si="0"/>
        <v>1</v>
      </c>
    </row>
    <row r="25" spans="2:6" ht="15.6" x14ac:dyDescent="0.3">
      <c r="B25" s="33">
        <v>20</v>
      </c>
      <c r="C25" s="20"/>
      <c r="D25" s="1" t="e">
        <f>VLOOKUP(C25,'STAFF TARGET'!$A$4:$C$308,3,0)</f>
        <v>#N/A</v>
      </c>
      <c r="E25" s="34">
        <f ca="1">SUMIF('STAFF TARGET'!A23:S76,'STAFF RANK'!C25,'STAFF TARGET'!S23:S76)</f>
        <v>0</v>
      </c>
      <c r="F25" s="39">
        <f t="shared" ca="1" si="0"/>
        <v>1</v>
      </c>
    </row>
    <row r="26" spans="2:6" ht="15.6" x14ac:dyDescent="0.3">
      <c r="B26" s="33">
        <v>21</v>
      </c>
      <c r="C26" s="20"/>
      <c r="D26" s="1" t="e">
        <f>VLOOKUP(C26,'STAFF TARGET'!$A$4:$C$308,3,0)</f>
        <v>#N/A</v>
      </c>
      <c r="E26" s="34">
        <f ca="1">SUMIF('STAFF TARGET'!A24:S77,'STAFF RANK'!C26,'STAFF TARGET'!S24:S77)</f>
        <v>0</v>
      </c>
      <c r="F26" s="39">
        <f t="shared" ca="1" si="0"/>
        <v>1</v>
      </c>
    </row>
    <row r="27" spans="2:6" ht="15.6" x14ac:dyDescent="0.3">
      <c r="B27" s="33">
        <v>22</v>
      </c>
      <c r="C27" s="20"/>
      <c r="D27" s="1" t="e">
        <f>VLOOKUP(C27,'STAFF TARGET'!$A$4:$C$308,3,0)</f>
        <v>#N/A</v>
      </c>
      <c r="E27" s="34">
        <f ca="1">SUMIF('STAFF TARGET'!A25:S78,'STAFF RANK'!C27,'STAFF TARGET'!S25:S78)</f>
        <v>0</v>
      </c>
      <c r="F27" s="39">
        <f t="shared" ca="1" si="0"/>
        <v>1</v>
      </c>
    </row>
    <row r="28" spans="2:6" ht="15.6" x14ac:dyDescent="0.3">
      <c r="B28" s="33">
        <v>23</v>
      </c>
      <c r="C28" s="20"/>
      <c r="D28" s="1" t="e">
        <f>VLOOKUP(C28,'STAFF TARGET'!$A$4:$C$308,3,0)</f>
        <v>#N/A</v>
      </c>
      <c r="E28" s="34">
        <f ca="1">SUMIF('STAFF TARGET'!A26:S79,'STAFF RANK'!C28,'STAFF TARGET'!S26:S79)</f>
        <v>0</v>
      </c>
      <c r="F28" s="39">
        <f t="shared" ca="1" si="0"/>
        <v>1</v>
      </c>
    </row>
    <row r="29" spans="2:6" ht="15.6" x14ac:dyDescent="0.3">
      <c r="B29" s="33">
        <v>24</v>
      </c>
      <c r="C29" s="20"/>
      <c r="D29" s="1" t="e">
        <f>VLOOKUP(C29,'STAFF TARGET'!$A$4:$C$308,3,0)</f>
        <v>#N/A</v>
      </c>
      <c r="E29" s="34">
        <f ca="1">SUMIF('STAFF TARGET'!A27:S80,'STAFF RANK'!C29,'STAFF TARGET'!S27:S80)</f>
        <v>0</v>
      </c>
      <c r="F29" s="39">
        <f t="shared" ca="1" si="0"/>
        <v>1</v>
      </c>
    </row>
    <row r="30" spans="2:6" ht="15.6" x14ac:dyDescent="0.3">
      <c r="B30" s="33">
        <v>25</v>
      </c>
      <c r="C30" s="20"/>
      <c r="D30" s="1" t="e">
        <f>VLOOKUP(C30,'STAFF TARGET'!$A$4:$C$308,3,0)</f>
        <v>#N/A</v>
      </c>
      <c r="E30" s="34">
        <f ca="1">SUMIF('STAFF TARGET'!A28:S81,'STAFF RANK'!C30,'STAFF TARGET'!S28:S81)</f>
        <v>0</v>
      </c>
      <c r="F30" s="39">
        <f t="shared" ca="1" si="0"/>
        <v>1</v>
      </c>
    </row>
    <row r="31" spans="2:6" ht="15.6" x14ac:dyDescent="0.3">
      <c r="B31" s="33">
        <v>26</v>
      </c>
      <c r="C31" s="20"/>
      <c r="D31" s="1" t="e">
        <f>VLOOKUP(C31,'STAFF TARGET'!$A$4:$C$308,3,0)</f>
        <v>#N/A</v>
      </c>
      <c r="E31" s="34">
        <f ca="1">SUMIF('STAFF TARGET'!A29:S82,'STAFF RANK'!C31,'STAFF TARGET'!S29:S82)</f>
        <v>0</v>
      </c>
      <c r="F31" s="39">
        <f t="shared" ca="1" si="0"/>
        <v>1</v>
      </c>
    </row>
    <row r="32" spans="2:6" ht="15.6" x14ac:dyDescent="0.3">
      <c r="B32" s="33">
        <v>27</v>
      </c>
      <c r="C32" s="20"/>
      <c r="D32" s="1" t="e">
        <f>VLOOKUP(C32,'STAFF TARGET'!$A$4:$C$308,3,0)</f>
        <v>#N/A</v>
      </c>
      <c r="E32" s="34">
        <f ca="1">SUMIF('STAFF TARGET'!A30:S83,'STAFF RANK'!C32,'STAFF TARGET'!S30:S83)</f>
        <v>0</v>
      </c>
      <c r="F32" s="39">
        <f t="shared" ca="1" si="0"/>
        <v>1</v>
      </c>
    </row>
    <row r="33" spans="2:6" ht="15.6" x14ac:dyDescent="0.3">
      <c r="B33" s="33">
        <v>28</v>
      </c>
      <c r="C33" s="20"/>
      <c r="D33" s="1" t="e">
        <f>VLOOKUP(C33,'STAFF TARGET'!$A$4:$C$308,3,0)</f>
        <v>#N/A</v>
      </c>
      <c r="E33" s="34">
        <f ca="1">SUMIF('STAFF TARGET'!A31:S84,'STAFF RANK'!C33,'STAFF TARGET'!S31:S84)</f>
        <v>0</v>
      </c>
      <c r="F33" s="39">
        <f t="shared" ca="1" si="0"/>
        <v>1</v>
      </c>
    </row>
    <row r="34" spans="2:6" ht="15.6" x14ac:dyDescent="0.3">
      <c r="B34" s="33">
        <v>29</v>
      </c>
      <c r="C34" s="20"/>
      <c r="D34" s="1" t="e">
        <f>VLOOKUP(C34,'STAFF TARGET'!$A$4:$C$308,3,0)</f>
        <v>#N/A</v>
      </c>
      <c r="E34" s="34">
        <f ca="1">SUMIF('STAFF TARGET'!A32:S85,'STAFF RANK'!C34,'STAFF TARGET'!S32:S85)</f>
        <v>0</v>
      </c>
      <c r="F34" s="39">
        <f t="shared" ca="1" si="0"/>
        <v>1</v>
      </c>
    </row>
    <row r="35" spans="2:6" ht="15.6" x14ac:dyDescent="0.3">
      <c r="B35" s="33">
        <v>30</v>
      </c>
      <c r="C35" s="20"/>
      <c r="D35" s="1" t="e">
        <f>VLOOKUP(C35,'STAFF TARGET'!$A$4:$C$308,3,0)</f>
        <v>#N/A</v>
      </c>
      <c r="E35" s="34">
        <f ca="1">SUMIF('STAFF TARGET'!A33:S86,'STAFF RANK'!C35,'STAFF TARGET'!S33:S86)</f>
        <v>0</v>
      </c>
      <c r="F35" s="39">
        <f t="shared" ca="1" si="0"/>
        <v>1</v>
      </c>
    </row>
    <row r="36" spans="2:6" ht="15.6" x14ac:dyDescent="0.3">
      <c r="B36" s="33">
        <v>31</v>
      </c>
      <c r="C36" s="20"/>
      <c r="D36" s="1" t="e">
        <f>VLOOKUP(C36,'STAFF TARGET'!$A$4:$C$308,3,0)</f>
        <v>#N/A</v>
      </c>
      <c r="E36" s="34">
        <f ca="1">SUMIF('STAFF TARGET'!A34:S87,'STAFF RANK'!C36,'STAFF TARGET'!S34:S87)</f>
        <v>0</v>
      </c>
      <c r="F36" s="39">
        <f t="shared" ca="1" si="0"/>
        <v>1</v>
      </c>
    </row>
    <row r="37" spans="2:6" ht="15.6" x14ac:dyDescent="0.3">
      <c r="B37" s="33">
        <v>32</v>
      </c>
      <c r="C37" s="20"/>
      <c r="D37" s="1" t="e">
        <f>VLOOKUP(C37,'STAFF TARGET'!$A$4:$C$308,3,0)</f>
        <v>#N/A</v>
      </c>
      <c r="E37" s="34">
        <f ca="1">SUMIF('STAFF TARGET'!A35:S88,'STAFF RANK'!C37,'STAFF TARGET'!S35:S88)</f>
        <v>0</v>
      </c>
      <c r="F37" s="39">
        <f t="shared" ca="1" si="0"/>
        <v>1</v>
      </c>
    </row>
    <row r="38" spans="2:6" ht="15.6" x14ac:dyDescent="0.3">
      <c r="B38" s="33">
        <v>33</v>
      </c>
      <c r="C38" s="20"/>
      <c r="D38" s="1" t="e">
        <f>VLOOKUP(C38,'STAFF TARGET'!$A$4:$C$308,3,0)</f>
        <v>#N/A</v>
      </c>
      <c r="E38" s="34">
        <f ca="1">SUMIF('STAFF TARGET'!A36:S89,'STAFF RANK'!C38,'STAFF TARGET'!S36:S89)</f>
        <v>0</v>
      </c>
      <c r="F38" s="39">
        <f t="shared" ref="F38:F55" ca="1" si="1">RANK(E38,E:E,0)</f>
        <v>1</v>
      </c>
    </row>
    <row r="39" spans="2:6" ht="15.6" x14ac:dyDescent="0.3">
      <c r="B39" s="33">
        <v>34</v>
      </c>
      <c r="C39" s="20"/>
      <c r="D39" s="1" t="e">
        <f>VLOOKUP(C39,'STAFF TARGET'!$A$4:$C$308,3,0)</f>
        <v>#N/A</v>
      </c>
      <c r="E39" s="34">
        <f ca="1">SUMIF('STAFF TARGET'!A37:S90,'STAFF RANK'!C39,'STAFF TARGET'!S37:S90)</f>
        <v>0</v>
      </c>
      <c r="F39" s="39">
        <f t="shared" ca="1" si="1"/>
        <v>1</v>
      </c>
    </row>
    <row r="40" spans="2:6" ht="15.6" x14ac:dyDescent="0.3">
      <c r="B40" s="33">
        <v>35</v>
      </c>
      <c r="C40" s="20"/>
      <c r="D40" s="1" t="e">
        <f>VLOOKUP(C40,'STAFF TARGET'!$A$4:$C$308,3,0)</f>
        <v>#N/A</v>
      </c>
      <c r="E40" s="34">
        <f ca="1">SUMIF('STAFF TARGET'!A38:S91,'STAFF RANK'!C40,'STAFF TARGET'!S38:S91)</f>
        <v>0</v>
      </c>
      <c r="F40" s="39">
        <f t="shared" ca="1" si="1"/>
        <v>1</v>
      </c>
    </row>
    <row r="41" spans="2:6" ht="15.6" x14ac:dyDescent="0.3">
      <c r="B41" s="33">
        <v>36</v>
      </c>
      <c r="C41" s="20"/>
      <c r="D41" s="1" t="e">
        <f>VLOOKUP(C41,'STAFF TARGET'!$A$4:$C$308,3,0)</f>
        <v>#N/A</v>
      </c>
      <c r="E41" s="34">
        <f ca="1">SUMIF('STAFF TARGET'!A39:S92,'STAFF RANK'!C41,'STAFF TARGET'!S39:S92)</f>
        <v>0</v>
      </c>
      <c r="F41" s="39">
        <f t="shared" ca="1" si="1"/>
        <v>1</v>
      </c>
    </row>
    <row r="42" spans="2:6" ht="15.6" x14ac:dyDescent="0.3">
      <c r="B42" s="33">
        <v>37</v>
      </c>
      <c r="C42" s="20"/>
      <c r="D42" s="1" t="e">
        <f>VLOOKUP(C42,'STAFF TARGET'!$A$4:$C$308,3,0)</f>
        <v>#N/A</v>
      </c>
      <c r="E42" s="34">
        <f ca="1">SUMIF('STAFF TARGET'!A40:S93,'STAFF RANK'!C42,'STAFF TARGET'!S40:S93)</f>
        <v>0</v>
      </c>
      <c r="F42" s="39">
        <f t="shared" ca="1" si="1"/>
        <v>1</v>
      </c>
    </row>
    <row r="43" spans="2:6" ht="15.6" x14ac:dyDescent="0.3">
      <c r="B43" s="33">
        <v>38</v>
      </c>
      <c r="C43" s="20"/>
      <c r="D43" s="1" t="e">
        <f>VLOOKUP(C43,'STAFF TARGET'!$A$4:$C$308,3,0)</f>
        <v>#N/A</v>
      </c>
      <c r="E43" s="34">
        <f ca="1">SUMIF('STAFF TARGET'!A41:S94,'STAFF RANK'!C43,'STAFF TARGET'!S41:S94)</f>
        <v>0</v>
      </c>
      <c r="F43" s="39">
        <f t="shared" ca="1" si="1"/>
        <v>1</v>
      </c>
    </row>
    <row r="44" spans="2:6" ht="15.6" x14ac:dyDescent="0.3">
      <c r="B44" s="33">
        <v>39</v>
      </c>
      <c r="C44" s="20"/>
      <c r="D44" s="1" t="e">
        <f>VLOOKUP(C44,'STAFF TARGET'!$A$4:$C$308,3,0)</f>
        <v>#N/A</v>
      </c>
      <c r="E44" s="34">
        <f ca="1">SUMIF('STAFF TARGET'!A42:S95,'STAFF RANK'!C44,'STAFF TARGET'!S42:S95)</f>
        <v>0</v>
      </c>
      <c r="F44" s="39">
        <f t="shared" ca="1" si="1"/>
        <v>1</v>
      </c>
    </row>
    <row r="45" spans="2:6" ht="15.6" x14ac:dyDescent="0.3">
      <c r="B45" s="33">
        <v>40</v>
      </c>
      <c r="C45" s="20"/>
      <c r="D45" s="1" t="e">
        <f>VLOOKUP(C45,'STAFF TARGET'!$A$4:$C$308,3,0)</f>
        <v>#N/A</v>
      </c>
      <c r="E45" s="34">
        <f ca="1">SUMIF('STAFF TARGET'!A43:S96,'STAFF RANK'!C45,'STAFF TARGET'!S43:S96)</f>
        <v>0</v>
      </c>
      <c r="F45" s="39">
        <f t="shared" ca="1" si="1"/>
        <v>1</v>
      </c>
    </row>
    <row r="46" spans="2:6" ht="15.6" x14ac:dyDescent="0.3">
      <c r="B46" s="33">
        <v>41</v>
      </c>
      <c r="C46" s="20"/>
      <c r="D46" s="1" t="e">
        <f>VLOOKUP(C46,'STAFF TARGET'!$A$4:$C$308,3,0)</f>
        <v>#N/A</v>
      </c>
      <c r="E46" s="34">
        <f ca="1">SUMIF('STAFF TARGET'!A44:S97,'STAFF RANK'!C46,'STAFF TARGET'!S44:S97)</f>
        <v>0</v>
      </c>
      <c r="F46" s="39">
        <f t="shared" ca="1" si="1"/>
        <v>1</v>
      </c>
    </row>
    <row r="47" spans="2:6" ht="15.6" x14ac:dyDescent="0.3">
      <c r="B47" s="33">
        <v>42</v>
      </c>
      <c r="C47" s="20"/>
      <c r="D47" s="1" t="e">
        <f>VLOOKUP(C47,'STAFF TARGET'!$A$4:$C$308,3,0)</f>
        <v>#N/A</v>
      </c>
      <c r="E47" s="34">
        <f ca="1">SUMIF('STAFF TARGET'!A45:S98,'STAFF RANK'!C47,'STAFF TARGET'!S45:S98)</f>
        <v>0</v>
      </c>
      <c r="F47" s="39">
        <f t="shared" ca="1" si="1"/>
        <v>1</v>
      </c>
    </row>
    <row r="48" spans="2:6" ht="15.6" x14ac:dyDescent="0.3">
      <c r="B48" s="33">
        <v>43</v>
      </c>
      <c r="C48" s="20"/>
      <c r="D48" s="1" t="e">
        <f>VLOOKUP(C48,'STAFF TARGET'!$A$4:$C$308,3,0)</f>
        <v>#N/A</v>
      </c>
      <c r="E48" s="34">
        <f ca="1">SUMIF('STAFF TARGET'!A46:S99,'STAFF RANK'!C48,'STAFF TARGET'!S46:S99)</f>
        <v>0</v>
      </c>
      <c r="F48" s="39">
        <f t="shared" ca="1" si="1"/>
        <v>1</v>
      </c>
    </row>
    <row r="49" spans="2:6" ht="15.6" x14ac:dyDescent="0.3">
      <c r="B49" s="33">
        <v>44</v>
      </c>
      <c r="C49" s="20"/>
      <c r="D49" s="1" t="e">
        <f>VLOOKUP(C49,'STAFF TARGET'!$A$4:$C$308,3,0)</f>
        <v>#N/A</v>
      </c>
      <c r="E49" s="34">
        <f ca="1">SUMIF('STAFF TARGET'!A47:S100,'STAFF RANK'!C49,'STAFF TARGET'!S47:S100)</f>
        <v>0</v>
      </c>
      <c r="F49" s="39">
        <f t="shared" ca="1" si="1"/>
        <v>1</v>
      </c>
    </row>
    <row r="50" spans="2:6" ht="15.6" x14ac:dyDescent="0.3">
      <c r="B50" s="33">
        <v>45</v>
      </c>
      <c r="C50" s="20"/>
      <c r="D50" s="1" t="e">
        <f>VLOOKUP(C50,'STAFF TARGET'!$A$4:$C$308,3,0)</f>
        <v>#N/A</v>
      </c>
      <c r="E50" s="34">
        <f ca="1">SUMIF('STAFF TARGET'!A48:S101,'STAFF RANK'!C50,'STAFF TARGET'!S48:S101)</f>
        <v>0</v>
      </c>
      <c r="F50" s="39">
        <f t="shared" ca="1" si="1"/>
        <v>1</v>
      </c>
    </row>
    <row r="51" spans="2:6" ht="15.6" x14ac:dyDescent="0.3">
      <c r="B51" s="33">
        <v>46</v>
      </c>
      <c r="C51" s="20"/>
      <c r="D51" s="1" t="e">
        <f>VLOOKUP(C51,'STAFF TARGET'!$A$4:$C$308,3,0)</f>
        <v>#N/A</v>
      </c>
      <c r="E51" s="34">
        <f ca="1">SUMIF('STAFF TARGET'!A49:S102,'STAFF RANK'!C51,'STAFF TARGET'!S49:S102)</f>
        <v>0</v>
      </c>
      <c r="F51" s="39">
        <f t="shared" ca="1" si="1"/>
        <v>1</v>
      </c>
    </row>
    <row r="52" spans="2:6" ht="15.6" x14ac:dyDescent="0.3">
      <c r="B52" s="33">
        <v>47</v>
      </c>
      <c r="C52" s="20"/>
      <c r="D52" s="1" t="e">
        <f>VLOOKUP(C52,'STAFF TARGET'!$A$4:$C$308,3,0)</f>
        <v>#N/A</v>
      </c>
      <c r="E52" s="34">
        <f ca="1">SUMIF('STAFF TARGET'!A50:S103,'STAFF RANK'!C52,'STAFF TARGET'!S50:S103)</f>
        <v>0</v>
      </c>
      <c r="F52" s="39">
        <f t="shared" ca="1" si="1"/>
        <v>1</v>
      </c>
    </row>
    <row r="53" spans="2:6" ht="15.6" x14ac:dyDescent="0.3">
      <c r="B53" s="33">
        <v>48</v>
      </c>
      <c r="C53" s="20"/>
      <c r="D53" s="1" t="e">
        <f>VLOOKUP(C53,'STAFF TARGET'!$A$4:$C$308,3,0)</f>
        <v>#N/A</v>
      </c>
      <c r="E53" s="34">
        <f ca="1">SUMIF('STAFF TARGET'!A51:S104,'STAFF RANK'!C53,'STAFF TARGET'!S51:S104)</f>
        <v>0</v>
      </c>
      <c r="F53" s="39">
        <f t="shared" ca="1" si="1"/>
        <v>1</v>
      </c>
    </row>
    <row r="54" spans="2:6" ht="15.6" x14ac:dyDescent="0.3">
      <c r="B54" s="33">
        <v>49</v>
      </c>
      <c r="C54" s="20"/>
      <c r="D54" s="1" t="e">
        <f>VLOOKUP(C54,'STAFF TARGET'!$A$4:$C$308,3,0)</f>
        <v>#N/A</v>
      </c>
      <c r="E54" s="34">
        <f ca="1">SUMIF('STAFF TARGET'!A52:S105,'STAFF RANK'!C54,'STAFF TARGET'!S52:S105)</f>
        <v>0</v>
      </c>
      <c r="F54" s="39">
        <f t="shared" ca="1" si="1"/>
        <v>1</v>
      </c>
    </row>
    <row r="55" spans="2:6" ht="15.6" x14ac:dyDescent="0.3">
      <c r="B55" s="33">
        <v>50</v>
      </c>
      <c r="C55" s="20"/>
      <c r="D55" s="1" t="e">
        <f>VLOOKUP(C55,'STAFF TARGET'!$A$4:$C$308,3,0)</f>
        <v>#N/A</v>
      </c>
      <c r="E55" s="34">
        <f ca="1">SUMIF('STAFF TARGET'!A53:S106,'STAFF RANK'!C55,'STAFF TARGET'!S53:S106)</f>
        <v>0</v>
      </c>
      <c r="F55" s="39">
        <f t="shared" ca="1" si="1"/>
        <v>1</v>
      </c>
    </row>
  </sheetData>
  <autoFilter ref="B5:F5" xr:uid="{033473D0-8A20-4567-910E-75CD32A870C0}"/>
  <mergeCells count="1">
    <mergeCell ref="B3:F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1818-C3E0-4E9E-B73C-DF98922B8E86}">
  <dimension ref="A1:V35"/>
  <sheetViews>
    <sheetView workbookViewId="0">
      <selection activeCell="Z8" sqref="Z8"/>
    </sheetView>
  </sheetViews>
  <sheetFormatPr defaultRowHeight="14.4" x14ac:dyDescent="0.3"/>
  <cols>
    <col min="2" max="2" width="20.5546875" bestFit="1" customWidth="1"/>
    <col min="3" max="3" width="11.5546875" bestFit="1" customWidth="1"/>
    <col min="4" max="4" width="13.109375" bestFit="1" customWidth="1"/>
    <col min="5" max="5" width="12" bestFit="1" customWidth="1"/>
    <col min="6" max="6" width="11" customWidth="1"/>
    <col min="7" max="7" width="11.44140625" customWidth="1"/>
    <col min="8" max="9" width="13" customWidth="1"/>
    <col min="10" max="10" width="12" hidden="1" customWidth="1"/>
    <col min="11" max="11" width="0" hidden="1" customWidth="1"/>
    <col min="12" max="12" width="10.44140625" hidden="1" customWidth="1"/>
    <col min="13" max="15" width="0" hidden="1" customWidth="1"/>
    <col min="16" max="16" width="9.44140625" hidden="1" customWidth="1"/>
    <col min="17" max="17" width="0" hidden="1" customWidth="1"/>
    <col min="18" max="18" width="10.44140625" hidden="1" customWidth="1"/>
    <col min="19" max="19" width="0" hidden="1" customWidth="1"/>
    <col min="20" max="20" width="10.44140625" hidden="1" customWidth="1"/>
    <col min="21" max="21" width="0" hidden="1" customWidth="1"/>
  </cols>
  <sheetData>
    <row r="1" spans="1:22" x14ac:dyDescent="0.3">
      <c r="A1" s="78" t="s">
        <v>146</v>
      </c>
      <c r="B1" s="78"/>
      <c r="C1" s="78" t="s">
        <v>91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72" x14ac:dyDescent="0.3">
      <c r="A2" s="5" t="s">
        <v>144</v>
      </c>
      <c r="B2" s="5" t="s">
        <v>38</v>
      </c>
      <c r="C2" s="6" t="s">
        <v>145</v>
      </c>
      <c r="D2" s="6" t="s">
        <v>55</v>
      </c>
      <c r="E2" s="6" t="s">
        <v>36</v>
      </c>
      <c r="F2" s="6" t="s">
        <v>39</v>
      </c>
      <c r="G2" s="6" t="s">
        <v>40</v>
      </c>
      <c r="H2" s="6" t="s">
        <v>142</v>
      </c>
      <c r="I2" s="6" t="s">
        <v>143</v>
      </c>
      <c r="J2" s="6" t="s">
        <v>36</v>
      </c>
      <c r="K2" s="6" t="s">
        <v>59</v>
      </c>
      <c r="L2" s="6" t="s">
        <v>56</v>
      </c>
      <c r="M2" s="6" t="s">
        <v>41</v>
      </c>
      <c r="N2" s="6" t="s">
        <v>42</v>
      </c>
      <c r="O2" s="6" t="s">
        <v>54</v>
      </c>
      <c r="P2" s="6" t="s">
        <v>43</v>
      </c>
      <c r="Q2" s="6" t="s">
        <v>44</v>
      </c>
      <c r="R2" s="6" t="s">
        <v>45</v>
      </c>
      <c r="S2" s="6" t="s">
        <v>46</v>
      </c>
      <c r="T2" s="5" t="s">
        <v>47</v>
      </c>
      <c r="U2" s="5" t="s">
        <v>48</v>
      </c>
      <c r="V2" s="6" t="s">
        <v>35</v>
      </c>
    </row>
    <row r="3" spans="1:22" x14ac:dyDescent="0.3">
      <c r="A3" s="1">
        <v>1</v>
      </c>
      <c r="B3" s="1" t="s">
        <v>7</v>
      </c>
      <c r="C3" s="1">
        <v>19</v>
      </c>
      <c r="D3" s="7">
        <v>17381943</v>
      </c>
      <c r="E3" s="7">
        <v>32387000</v>
      </c>
      <c r="F3" s="7"/>
      <c r="G3" s="7">
        <v>3240000</v>
      </c>
      <c r="H3" s="45">
        <v>7916.5</v>
      </c>
      <c r="I3" s="7">
        <v>2</v>
      </c>
      <c r="J3" s="7">
        <v>32387000</v>
      </c>
      <c r="K3" s="7"/>
      <c r="L3" s="7">
        <v>86909.714999999997</v>
      </c>
      <c r="M3" s="7">
        <v>0</v>
      </c>
      <c r="N3" s="7"/>
      <c r="O3" s="7">
        <v>79.165000000000006</v>
      </c>
      <c r="P3" s="7">
        <v>107956.66666666667</v>
      </c>
      <c r="Q3" s="7">
        <v>0</v>
      </c>
      <c r="R3" s="7">
        <v>194945.54666666666</v>
      </c>
      <c r="S3" s="7"/>
      <c r="T3" s="7">
        <v>100000</v>
      </c>
      <c r="U3" s="7"/>
      <c r="V3" s="30">
        <v>1.9494554666666666</v>
      </c>
    </row>
    <row r="4" spans="1:22" x14ac:dyDescent="0.3">
      <c r="A4" s="1">
        <v>2</v>
      </c>
      <c r="B4" s="1" t="s">
        <v>52</v>
      </c>
      <c r="C4" s="1">
        <v>19</v>
      </c>
      <c r="D4" s="7">
        <v>30443353</v>
      </c>
      <c r="E4" s="7">
        <v>1450000</v>
      </c>
      <c r="F4" s="7"/>
      <c r="G4" s="7"/>
      <c r="H4" s="45">
        <v>14343</v>
      </c>
      <c r="I4" s="7">
        <v>7</v>
      </c>
      <c r="J4" s="7">
        <v>1450000</v>
      </c>
      <c r="K4" s="7"/>
      <c r="L4" s="7">
        <v>152216.76499999998</v>
      </c>
      <c r="M4" s="7">
        <v>0</v>
      </c>
      <c r="N4" s="7">
        <v>0</v>
      </c>
      <c r="O4" s="7">
        <v>331.11839999999995</v>
      </c>
      <c r="P4" s="7">
        <v>4833.333333333333</v>
      </c>
      <c r="Q4" s="7">
        <v>0</v>
      </c>
      <c r="R4" s="7">
        <v>157381.21673333333</v>
      </c>
      <c r="S4" s="7"/>
      <c r="T4" s="7">
        <v>100000</v>
      </c>
      <c r="U4" s="7"/>
      <c r="V4" s="30">
        <v>1.5738121673333334</v>
      </c>
    </row>
    <row r="5" spans="1:22" x14ac:dyDescent="0.3">
      <c r="A5" s="1">
        <v>3</v>
      </c>
      <c r="B5" s="1" t="s">
        <v>5</v>
      </c>
      <c r="C5" s="1">
        <v>19</v>
      </c>
      <c r="D5" s="7">
        <v>24046214</v>
      </c>
      <c r="E5" s="7">
        <v>1650000</v>
      </c>
      <c r="F5" s="7"/>
      <c r="G5" s="7"/>
      <c r="H5" s="45">
        <v>3166</v>
      </c>
      <c r="I5" s="7">
        <v>1</v>
      </c>
      <c r="J5" s="7">
        <v>1650000</v>
      </c>
      <c r="K5" s="7"/>
      <c r="L5" s="7">
        <v>120231.06999999999</v>
      </c>
      <c r="M5" s="7">
        <v>0</v>
      </c>
      <c r="N5" s="7">
        <v>0</v>
      </c>
      <c r="O5" s="7">
        <v>31.659999999999997</v>
      </c>
      <c r="P5" s="7">
        <v>5500</v>
      </c>
      <c r="Q5" s="7">
        <v>0</v>
      </c>
      <c r="R5" s="7">
        <v>125762.73</v>
      </c>
      <c r="S5" s="7"/>
      <c r="T5" s="7">
        <v>100000</v>
      </c>
      <c r="U5" s="7"/>
      <c r="V5" s="30">
        <v>1.2576273</v>
      </c>
    </row>
    <row r="6" spans="1:22" x14ac:dyDescent="0.3">
      <c r="A6" s="1">
        <v>4</v>
      </c>
      <c r="B6" s="1" t="s">
        <v>11</v>
      </c>
      <c r="C6" s="1">
        <v>18</v>
      </c>
      <c r="D6" s="7">
        <v>20258461</v>
      </c>
      <c r="E6" s="7">
        <v>2680000</v>
      </c>
      <c r="F6" s="7"/>
      <c r="G6" s="7"/>
      <c r="H6" s="45">
        <v>14976</v>
      </c>
      <c r="I6" s="7">
        <v>3</v>
      </c>
      <c r="J6" s="7">
        <v>2680000</v>
      </c>
      <c r="K6" s="7"/>
      <c r="L6" s="7">
        <v>101292.30499999999</v>
      </c>
      <c r="M6" s="7">
        <v>0</v>
      </c>
      <c r="N6" s="7">
        <v>0</v>
      </c>
      <c r="O6" s="7">
        <v>174.24</v>
      </c>
      <c r="P6" s="7">
        <v>8933.3333333333339</v>
      </c>
      <c r="Q6" s="7">
        <v>0</v>
      </c>
      <c r="R6" s="7">
        <v>110399.87833333333</v>
      </c>
      <c r="S6" s="7"/>
      <c r="T6" s="7">
        <v>100000</v>
      </c>
      <c r="U6" s="7"/>
      <c r="V6" s="30">
        <v>1.1039987833333333</v>
      </c>
    </row>
    <row r="7" spans="1:22" x14ac:dyDescent="0.3">
      <c r="A7" s="1">
        <v>5</v>
      </c>
      <c r="B7" s="1" t="s">
        <v>90</v>
      </c>
      <c r="C7" s="1">
        <v>10</v>
      </c>
      <c r="D7" s="7">
        <v>19482819</v>
      </c>
      <c r="E7" s="7">
        <v>200000</v>
      </c>
      <c r="F7" s="7"/>
      <c r="G7" s="7"/>
      <c r="H7" s="45"/>
      <c r="I7" s="7"/>
      <c r="J7" s="7">
        <v>200000</v>
      </c>
      <c r="K7" s="7"/>
      <c r="L7" s="7">
        <v>97414.094999999987</v>
      </c>
      <c r="M7" s="7">
        <v>0</v>
      </c>
      <c r="N7" s="7">
        <v>0</v>
      </c>
      <c r="O7" s="7">
        <v>35.419999999999995</v>
      </c>
      <c r="P7" s="7">
        <v>666.66666666666663</v>
      </c>
      <c r="Q7" s="7">
        <v>0</v>
      </c>
      <c r="R7" s="7">
        <v>98116.181666666656</v>
      </c>
      <c r="S7" s="7"/>
      <c r="T7" s="7">
        <v>100000</v>
      </c>
      <c r="U7" s="7"/>
      <c r="V7" s="30">
        <v>0.98116181666666658</v>
      </c>
    </row>
    <row r="8" spans="1:22" x14ac:dyDescent="0.3">
      <c r="A8" s="1">
        <v>6</v>
      </c>
      <c r="B8" s="1" t="s">
        <v>83</v>
      </c>
      <c r="C8" s="1">
        <v>12</v>
      </c>
      <c r="D8" s="7">
        <v>19039100</v>
      </c>
      <c r="E8" s="7">
        <v>635000</v>
      </c>
      <c r="F8" s="7"/>
      <c r="G8" s="7"/>
      <c r="H8" s="45"/>
      <c r="I8" s="7"/>
      <c r="J8" s="7">
        <v>635000</v>
      </c>
      <c r="K8" s="7"/>
      <c r="L8" s="7">
        <v>95195.5</v>
      </c>
      <c r="M8" s="7">
        <v>0</v>
      </c>
      <c r="N8" s="7">
        <v>0</v>
      </c>
      <c r="O8" s="7">
        <v>24.569999999999997</v>
      </c>
      <c r="P8" s="7">
        <v>2116.6666666666665</v>
      </c>
      <c r="Q8" s="7">
        <v>0</v>
      </c>
      <c r="R8" s="7">
        <v>97336.736666666679</v>
      </c>
      <c r="S8" s="7"/>
      <c r="T8" s="7">
        <v>100000</v>
      </c>
      <c r="U8" s="7"/>
      <c r="V8" s="30">
        <v>0.97336736666666679</v>
      </c>
    </row>
    <row r="9" spans="1:22" x14ac:dyDescent="0.3">
      <c r="A9" s="1">
        <v>7</v>
      </c>
      <c r="B9" s="1" t="s">
        <v>50</v>
      </c>
      <c r="C9" s="1">
        <v>17</v>
      </c>
      <c r="D9" s="7">
        <v>15329490</v>
      </c>
      <c r="E9" s="7">
        <v>250000</v>
      </c>
      <c r="F9" s="7"/>
      <c r="G9" s="7"/>
      <c r="H9" s="45">
        <v>0</v>
      </c>
      <c r="I9" s="7">
        <v>0</v>
      </c>
      <c r="J9" s="7">
        <v>250000</v>
      </c>
      <c r="K9" s="7"/>
      <c r="L9" s="7">
        <v>76647.45</v>
      </c>
      <c r="M9" s="7">
        <v>0</v>
      </c>
      <c r="N9" s="7">
        <v>0</v>
      </c>
      <c r="O9" s="7">
        <v>0</v>
      </c>
      <c r="P9" s="7">
        <v>833.33333333333337</v>
      </c>
      <c r="Q9" s="7">
        <v>0</v>
      </c>
      <c r="R9" s="7">
        <v>77480.783333333326</v>
      </c>
      <c r="S9" s="7"/>
      <c r="T9" s="7">
        <v>100000</v>
      </c>
      <c r="U9" s="7"/>
      <c r="V9" s="30">
        <v>0.77480783333333325</v>
      </c>
    </row>
    <row r="10" spans="1:22" x14ac:dyDescent="0.3">
      <c r="A10" s="1">
        <v>8</v>
      </c>
      <c r="B10" s="1" t="s">
        <v>60</v>
      </c>
      <c r="C10" s="1">
        <v>12</v>
      </c>
      <c r="D10" s="7">
        <v>13081014</v>
      </c>
      <c r="E10" s="7">
        <v>340000</v>
      </c>
      <c r="F10" s="7"/>
      <c r="G10" s="7"/>
      <c r="H10" s="45">
        <v>0</v>
      </c>
      <c r="I10" s="7">
        <v>0</v>
      </c>
      <c r="J10" s="7">
        <v>340000</v>
      </c>
      <c r="K10" s="7"/>
      <c r="L10" s="7">
        <v>65405.07</v>
      </c>
      <c r="M10" s="7">
        <v>0</v>
      </c>
      <c r="N10" s="7">
        <v>0</v>
      </c>
      <c r="O10" s="7">
        <v>0</v>
      </c>
      <c r="P10" s="7">
        <v>1133.3333333333333</v>
      </c>
      <c r="Q10" s="7">
        <v>0</v>
      </c>
      <c r="R10" s="7">
        <v>66538.403333333335</v>
      </c>
      <c r="S10" s="7"/>
      <c r="T10" s="7">
        <v>100000</v>
      </c>
      <c r="U10" s="7"/>
      <c r="V10" s="30">
        <v>0.6653840333333334</v>
      </c>
    </row>
    <row r="11" spans="1:22" x14ac:dyDescent="0.3">
      <c r="A11" s="1">
        <v>9</v>
      </c>
      <c r="B11" s="1" t="s">
        <v>51</v>
      </c>
      <c r="C11" s="1">
        <v>18</v>
      </c>
      <c r="D11" s="7">
        <v>11943459</v>
      </c>
      <c r="E11" s="7">
        <v>1776000</v>
      </c>
      <c r="F11" s="7"/>
      <c r="G11" s="7"/>
      <c r="H11" s="45">
        <v>5331.38</v>
      </c>
      <c r="I11" s="7">
        <v>1</v>
      </c>
      <c r="J11" s="7">
        <v>1776000</v>
      </c>
      <c r="K11" s="7"/>
      <c r="L11" s="7">
        <v>59717.294999999991</v>
      </c>
      <c r="M11" s="7">
        <v>0</v>
      </c>
      <c r="N11" s="7">
        <v>0</v>
      </c>
      <c r="O11" s="7">
        <v>53.313799999999993</v>
      </c>
      <c r="P11" s="7">
        <v>5920</v>
      </c>
      <c r="Q11" s="7">
        <v>0</v>
      </c>
      <c r="R11" s="7">
        <v>65690.608799999987</v>
      </c>
      <c r="S11" s="7"/>
      <c r="T11" s="7">
        <v>100000</v>
      </c>
      <c r="U11" s="7"/>
      <c r="V11" s="30">
        <v>0.65690608799999983</v>
      </c>
    </row>
    <row r="12" spans="1:22" x14ac:dyDescent="0.3">
      <c r="A12" s="1">
        <v>10</v>
      </c>
      <c r="B12" s="1" t="s">
        <v>49</v>
      </c>
      <c r="C12" s="1">
        <v>19</v>
      </c>
      <c r="D12" s="7">
        <v>12341315</v>
      </c>
      <c r="E12" s="7">
        <v>1130000</v>
      </c>
      <c r="F12" s="7"/>
      <c r="G12" s="7"/>
      <c r="H12" s="45">
        <v>11050</v>
      </c>
      <c r="I12" s="7">
        <v>2</v>
      </c>
      <c r="J12" s="7">
        <v>1130000</v>
      </c>
      <c r="K12" s="7"/>
      <c r="L12" s="7">
        <v>61706.575000000004</v>
      </c>
      <c r="M12" s="7">
        <v>0</v>
      </c>
      <c r="N12" s="7">
        <v>0</v>
      </c>
      <c r="O12" s="7">
        <v>200.78</v>
      </c>
      <c r="P12" s="7">
        <v>3766.6666666666665</v>
      </c>
      <c r="Q12" s="7">
        <v>0</v>
      </c>
      <c r="R12" s="7">
        <v>65674.021666666667</v>
      </c>
      <c r="S12" s="7"/>
      <c r="T12" s="7">
        <v>100000</v>
      </c>
      <c r="U12" s="7"/>
      <c r="V12" s="30">
        <v>0.65674021666666671</v>
      </c>
    </row>
    <row r="13" spans="1:22" x14ac:dyDescent="0.3">
      <c r="A13" s="1">
        <v>11</v>
      </c>
      <c r="B13" s="40" t="s">
        <v>120</v>
      </c>
      <c r="C13" s="1">
        <v>7</v>
      </c>
      <c r="D13" s="7">
        <v>10181916</v>
      </c>
      <c r="E13" s="7"/>
      <c r="F13" s="7"/>
      <c r="G13" s="7"/>
      <c r="H13" s="45">
        <v>0</v>
      </c>
      <c r="I13" s="7">
        <v>0</v>
      </c>
      <c r="J13" s="7"/>
      <c r="K13" s="7"/>
      <c r="L13" s="7">
        <v>50909.579999999994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50909.579999999994</v>
      </c>
      <c r="S13" s="7"/>
      <c r="T13" s="7">
        <v>100000</v>
      </c>
      <c r="U13" s="7"/>
      <c r="V13" s="30">
        <v>0.50909579999999999</v>
      </c>
    </row>
    <row r="14" spans="1:22" x14ac:dyDescent="0.3">
      <c r="A14" s="1">
        <v>12</v>
      </c>
      <c r="B14" s="1" t="s">
        <v>92</v>
      </c>
      <c r="C14" s="1">
        <v>9</v>
      </c>
      <c r="D14" s="7">
        <v>7511336</v>
      </c>
      <c r="E14" s="7">
        <v>1670000</v>
      </c>
      <c r="F14" s="7"/>
      <c r="G14" s="7"/>
      <c r="H14" s="45">
        <v>8572</v>
      </c>
      <c r="I14" s="7">
        <v>1</v>
      </c>
      <c r="J14" s="7">
        <v>1670000</v>
      </c>
      <c r="K14" s="7"/>
      <c r="L14" s="7">
        <v>37556.68</v>
      </c>
      <c r="M14" s="7">
        <v>0</v>
      </c>
      <c r="N14" s="7">
        <v>0</v>
      </c>
      <c r="O14" s="7">
        <v>85.719999999999985</v>
      </c>
      <c r="P14" s="7">
        <v>5566.666666666667</v>
      </c>
      <c r="Q14" s="7">
        <v>0</v>
      </c>
      <c r="R14" s="7">
        <v>43209.066666666666</v>
      </c>
      <c r="S14" s="7"/>
      <c r="T14" s="7">
        <v>100000</v>
      </c>
      <c r="U14" s="7"/>
      <c r="V14" s="30">
        <v>0.43209066666666668</v>
      </c>
    </row>
    <row r="15" spans="1:22" x14ac:dyDescent="0.3">
      <c r="A15" s="1">
        <v>13</v>
      </c>
      <c r="B15" s="40" t="s">
        <v>121</v>
      </c>
      <c r="C15" s="1">
        <v>7</v>
      </c>
      <c r="D15" s="7">
        <v>6298025</v>
      </c>
      <c r="E15" s="7">
        <v>480000</v>
      </c>
      <c r="F15" s="7"/>
      <c r="G15" s="7"/>
      <c r="H15" s="7">
        <v>0</v>
      </c>
      <c r="I15" s="7">
        <v>0</v>
      </c>
      <c r="J15" s="7">
        <v>480000</v>
      </c>
      <c r="K15" s="7"/>
      <c r="L15" s="7">
        <v>31490.125</v>
      </c>
      <c r="M15" s="7">
        <v>0</v>
      </c>
      <c r="N15" s="7">
        <v>0</v>
      </c>
      <c r="O15" s="7">
        <v>0</v>
      </c>
      <c r="P15" s="7">
        <v>1600</v>
      </c>
      <c r="Q15" s="7">
        <v>0</v>
      </c>
      <c r="R15" s="7">
        <v>33090.125</v>
      </c>
      <c r="S15" s="7"/>
      <c r="T15" s="7">
        <v>100000</v>
      </c>
      <c r="U15" s="7"/>
      <c r="V15" s="30">
        <v>0.33090124999999998</v>
      </c>
    </row>
    <row r="16" spans="1:22" x14ac:dyDescent="0.3">
      <c r="A16" s="1">
        <v>14</v>
      </c>
      <c r="B16" s="1" t="s">
        <v>125</v>
      </c>
      <c r="C16" s="1">
        <v>6</v>
      </c>
      <c r="D16" s="7">
        <v>4466038</v>
      </c>
      <c r="E16" s="7"/>
      <c r="F16" s="7"/>
      <c r="G16" s="7"/>
      <c r="H16" s="7">
        <v>0</v>
      </c>
      <c r="I16" s="7">
        <v>0</v>
      </c>
      <c r="J16" s="7"/>
      <c r="K16" s="7"/>
      <c r="L16" s="7">
        <v>22330.19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22330.19</v>
      </c>
      <c r="S16" s="7"/>
      <c r="T16" s="7">
        <v>100000</v>
      </c>
      <c r="U16" s="7"/>
      <c r="V16" s="30">
        <v>0.2233019</v>
      </c>
    </row>
    <row r="17" spans="1:22" x14ac:dyDescent="0.3">
      <c r="A17" s="1">
        <v>15</v>
      </c>
      <c r="B17" s="1" t="s">
        <v>135</v>
      </c>
      <c r="C17" s="1">
        <v>1</v>
      </c>
      <c r="D17" s="7">
        <v>4138664</v>
      </c>
      <c r="E17" s="7"/>
      <c r="F17" s="7"/>
      <c r="G17" s="7"/>
      <c r="H17" s="7">
        <v>0</v>
      </c>
      <c r="I17" s="7">
        <v>0</v>
      </c>
      <c r="J17" s="7"/>
      <c r="K17" s="7"/>
      <c r="L17" s="7">
        <v>20693.32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20693.32</v>
      </c>
      <c r="S17" s="7"/>
      <c r="T17" s="7">
        <v>100000</v>
      </c>
      <c r="U17" s="7"/>
      <c r="V17" s="30">
        <v>0.20693319999999998</v>
      </c>
    </row>
    <row r="18" spans="1:22" x14ac:dyDescent="0.3">
      <c r="A18" s="1">
        <v>16</v>
      </c>
      <c r="B18" s="1" t="s">
        <v>129</v>
      </c>
      <c r="C18" s="1">
        <v>1</v>
      </c>
      <c r="D18" s="7">
        <v>3811023</v>
      </c>
      <c r="E18" s="7"/>
      <c r="F18" s="7"/>
      <c r="G18" s="7"/>
      <c r="H18" s="7">
        <v>0</v>
      </c>
      <c r="I18" s="7">
        <v>0</v>
      </c>
      <c r="J18" s="7"/>
      <c r="K18" s="7"/>
      <c r="L18" s="7">
        <v>19055.115000000002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19055.115000000002</v>
      </c>
      <c r="S18" s="7"/>
      <c r="T18" s="7">
        <v>100000</v>
      </c>
      <c r="U18" s="7"/>
      <c r="V18" s="30">
        <v>0.19055115</v>
      </c>
    </row>
    <row r="19" spans="1:22" x14ac:dyDescent="0.3">
      <c r="A19" s="1">
        <v>17</v>
      </c>
      <c r="B19" s="1" t="s">
        <v>132</v>
      </c>
      <c r="C19" s="1">
        <v>1</v>
      </c>
      <c r="D19" s="7">
        <v>3382174</v>
      </c>
      <c r="E19" s="7">
        <v>200000</v>
      </c>
      <c r="F19" s="7"/>
      <c r="G19" s="7"/>
      <c r="H19" s="7">
        <v>0</v>
      </c>
      <c r="I19" s="7">
        <v>0</v>
      </c>
      <c r="J19" s="7">
        <v>200000</v>
      </c>
      <c r="K19" s="7"/>
      <c r="L19" s="7">
        <v>16910.87</v>
      </c>
      <c r="M19" s="7">
        <v>0</v>
      </c>
      <c r="N19" s="7">
        <v>0</v>
      </c>
      <c r="O19" s="7">
        <v>0</v>
      </c>
      <c r="P19" s="7">
        <v>666.66666666666663</v>
      </c>
      <c r="Q19" s="7">
        <v>0</v>
      </c>
      <c r="R19" s="7">
        <v>17577.536666666667</v>
      </c>
      <c r="S19" s="7"/>
      <c r="T19" s="7">
        <v>100000</v>
      </c>
      <c r="U19" s="7"/>
      <c r="V19" s="30">
        <v>0.17577536666666665</v>
      </c>
    </row>
    <row r="20" spans="1:22" x14ac:dyDescent="0.3">
      <c r="A20" s="1">
        <v>18</v>
      </c>
      <c r="B20" s="1" t="s">
        <v>139</v>
      </c>
      <c r="C20" s="1">
        <v>1</v>
      </c>
      <c r="D20" s="7">
        <v>3069044</v>
      </c>
      <c r="E20" s="7"/>
      <c r="F20" s="7"/>
      <c r="G20" s="7"/>
      <c r="H20" s="7">
        <v>0</v>
      </c>
      <c r="I20" s="7">
        <v>0</v>
      </c>
      <c r="J20" s="7"/>
      <c r="K20" s="7"/>
      <c r="L20" s="7">
        <v>15345.22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15345.22</v>
      </c>
      <c r="S20" s="7"/>
      <c r="T20" s="7">
        <v>100000</v>
      </c>
      <c r="U20" s="7"/>
      <c r="V20" s="30">
        <v>0.15345219999999998</v>
      </c>
    </row>
    <row r="21" spans="1:22" x14ac:dyDescent="0.3">
      <c r="A21" s="1">
        <v>19</v>
      </c>
      <c r="B21" s="1" t="s">
        <v>140</v>
      </c>
      <c r="C21" s="1">
        <v>1</v>
      </c>
      <c r="D21" s="7">
        <v>2921500</v>
      </c>
      <c r="E21" s="7"/>
      <c r="F21" s="7"/>
      <c r="G21" s="7"/>
      <c r="H21" s="7">
        <v>0</v>
      </c>
      <c r="I21" s="7">
        <v>0</v>
      </c>
      <c r="J21" s="7"/>
      <c r="K21" s="7"/>
      <c r="L21" s="7">
        <v>14607.5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14607.5</v>
      </c>
      <c r="S21" s="7"/>
      <c r="T21" s="7">
        <v>100000</v>
      </c>
      <c r="U21" s="7"/>
      <c r="V21" s="30">
        <v>0.14607500000000001</v>
      </c>
    </row>
    <row r="22" spans="1:22" x14ac:dyDescent="0.3">
      <c r="A22" s="1">
        <v>20</v>
      </c>
      <c r="B22" s="1" t="s">
        <v>133</v>
      </c>
      <c r="C22" s="1">
        <v>1</v>
      </c>
      <c r="D22" s="7">
        <v>1962569</v>
      </c>
      <c r="E22" s="7"/>
      <c r="F22" s="7"/>
      <c r="G22" s="7"/>
      <c r="H22" s="7">
        <v>0</v>
      </c>
      <c r="I22" s="7">
        <v>0</v>
      </c>
      <c r="J22" s="7"/>
      <c r="K22" s="7"/>
      <c r="L22" s="7">
        <v>9812.8449999999993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9812.8449999999993</v>
      </c>
      <c r="S22" s="7"/>
      <c r="T22" s="7">
        <v>100000</v>
      </c>
      <c r="U22" s="7"/>
      <c r="V22" s="30">
        <v>9.8128449999999992E-2</v>
      </c>
    </row>
    <row r="23" spans="1:22" x14ac:dyDescent="0.3">
      <c r="A23" s="1">
        <v>21</v>
      </c>
      <c r="B23" s="1" t="s">
        <v>136</v>
      </c>
      <c r="C23" s="1">
        <v>1</v>
      </c>
      <c r="D23" s="7">
        <v>1433446</v>
      </c>
      <c r="E23" s="7"/>
      <c r="F23" s="7"/>
      <c r="G23" s="7"/>
      <c r="H23" s="7">
        <v>0</v>
      </c>
      <c r="I23" s="7">
        <v>0</v>
      </c>
      <c r="J23" s="7"/>
      <c r="K23" s="7"/>
      <c r="L23" s="7">
        <v>7167.23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7167.23</v>
      </c>
      <c r="S23" s="7"/>
      <c r="T23" s="7">
        <v>100000</v>
      </c>
      <c r="U23" s="7"/>
      <c r="V23" s="30">
        <v>7.1672299999999994E-2</v>
      </c>
    </row>
    <row r="24" spans="1:22" x14ac:dyDescent="0.3">
      <c r="A24" s="1">
        <v>22</v>
      </c>
      <c r="B24" s="1" t="s">
        <v>131</v>
      </c>
      <c r="C24" s="1">
        <v>1</v>
      </c>
      <c r="D24" s="7">
        <v>1311967</v>
      </c>
      <c r="E24" s="7"/>
      <c r="F24" s="7"/>
      <c r="G24" s="7"/>
      <c r="H24" s="7">
        <v>0</v>
      </c>
      <c r="I24" s="7">
        <v>0</v>
      </c>
      <c r="J24" s="7"/>
      <c r="K24" s="7"/>
      <c r="L24" s="7">
        <v>6559.835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6559.835</v>
      </c>
      <c r="S24" s="7"/>
      <c r="T24" s="7">
        <v>100000</v>
      </c>
      <c r="U24" s="7"/>
      <c r="V24" s="30">
        <v>6.559835E-2</v>
      </c>
    </row>
    <row r="25" spans="1:22" x14ac:dyDescent="0.3">
      <c r="A25" s="1">
        <v>23</v>
      </c>
      <c r="B25" s="1" t="s">
        <v>127</v>
      </c>
      <c r="C25" s="1">
        <v>2</v>
      </c>
      <c r="D25" s="7">
        <v>637410</v>
      </c>
      <c r="E25" s="7">
        <v>900000</v>
      </c>
      <c r="F25" s="7"/>
      <c r="G25" s="7"/>
      <c r="H25" s="7">
        <v>8653.4599999999991</v>
      </c>
      <c r="I25" s="7">
        <v>1</v>
      </c>
      <c r="J25" s="7">
        <v>900000</v>
      </c>
      <c r="K25" s="7"/>
      <c r="L25" s="7">
        <v>3187.0499999999997</v>
      </c>
      <c r="M25" s="7">
        <v>0</v>
      </c>
      <c r="N25" s="7">
        <v>0</v>
      </c>
      <c r="O25" s="7">
        <v>86.534599999999998</v>
      </c>
      <c r="P25" s="7">
        <v>3000</v>
      </c>
      <c r="Q25" s="7">
        <v>0</v>
      </c>
      <c r="R25" s="7">
        <v>6273.5846000000001</v>
      </c>
      <c r="S25" s="7"/>
      <c r="T25" s="7">
        <v>100000</v>
      </c>
      <c r="U25" s="7"/>
      <c r="V25" s="30">
        <v>6.2735845999999998E-2</v>
      </c>
    </row>
    <row r="26" spans="1:22" x14ac:dyDescent="0.3">
      <c r="A26" s="1">
        <v>24</v>
      </c>
      <c r="B26" s="1" t="s">
        <v>138</v>
      </c>
      <c r="C26" s="1">
        <v>1</v>
      </c>
      <c r="D26" s="7">
        <v>1200978</v>
      </c>
      <c r="E26" s="7"/>
      <c r="F26" s="7"/>
      <c r="G26" s="7"/>
      <c r="H26" s="7">
        <v>0</v>
      </c>
      <c r="I26" s="7">
        <v>0</v>
      </c>
      <c r="J26" s="7"/>
      <c r="K26" s="7"/>
      <c r="L26" s="7">
        <v>6004.8899999999994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6004.8899999999994</v>
      </c>
      <c r="S26" s="7"/>
      <c r="T26" s="7">
        <v>100000</v>
      </c>
      <c r="U26" s="7"/>
      <c r="V26" s="30">
        <v>6.0048899999999995E-2</v>
      </c>
    </row>
    <row r="27" spans="1:22" x14ac:dyDescent="0.3">
      <c r="A27" s="1">
        <v>25</v>
      </c>
      <c r="B27" s="1" t="s">
        <v>126</v>
      </c>
      <c r="C27" s="1">
        <v>5</v>
      </c>
      <c r="D27" s="7">
        <v>605044</v>
      </c>
      <c r="E27" s="7">
        <v>140000</v>
      </c>
      <c r="F27" s="7"/>
      <c r="G27" s="7"/>
      <c r="H27" s="7">
        <v>0</v>
      </c>
      <c r="I27" s="7">
        <v>0</v>
      </c>
      <c r="J27" s="7">
        <v>140000</v>
      </c>
      <c r="K27" s="7"/>
      <c r="L27" s="7">
        <v>3025.22</v>
      </c>
      <c r="M27" s="7">
        <v>0</v>
      </c>
      <c r="N27" s="7">
        <v>0</v>
      </c>
      <c r="O27" s="7">
        <v>0</v>
      </c>
      <c r="P27" s="7">
        <v>466.66666666666669</v>
      </c>
      <c r="Q27" s="7">
        <v>0</v>
      </c>
      <c r="R27" s="7">
        <v>3491.8866666666663</v>
      </c>
      <c r="S27" s="7"/>
      <c r="T27" s="7">
        <v>100000</v>
      </c>
      <c r="U27" s="7"/>
      <c r="V27" s="30">
        <v>3.4918866666666666E-2</v>
      </c>
    </row>
    <row r="28" spans="1:22" x14ac:dyDescent="0.3">
      <c r="A28" s="1">
        <v>26</v>
      </c>
      <c r="B28" s="1" t="s">
        <v>130</v>
      </c>
      <c r="C28" s="1">
        <v>1</v>
      </c>
      <c r="D28" s="7">
        <v>502842</v>
      </c>
      <c r="E28" s="7"/>
      <c r="F28" s="7"/>
      <c r="G28" s="7"/>
      <c r="H28" s="7">
        <v>0</v>
      </c>
      <c r="I28" s="7">
        <v>0</v>
      </c>
      <c r="J28" s="7"/>
      <c r="K28" s="7"/>
      <c r="L28" s="7">
        <v>2514.21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2514.21</v>
      </c>
      <c r="S28" s="7"/>
      <c r="T28" s="7">
        <v>100000</v>
      </c>
      <c r="U28" s="7"/>
      <c r="V28" s="30">
        <v>2.5142100000000001E-2</v>
      </c>
    </row>
    <row r="29" spans="1:22" x14ac:dyDescent="0.3">
      <c r="A29" s="1">
        <v>27</v>
      </c>
      <c r="B29" s="1" t="s">
        <v>137</v>
      </c>
      <c r="C29" s="1">
        <v>1</v>
      </c>
      <c r="D29" s="7">
        <v>450200</v>
      </c>
      <c r="E29" s="7"/>
      <c r="F29" s="7"/>
      <c r="G29" s="7"/>
      <c r="H29" s="7">
        <v>0</v>
      </c>
      <c r="I29" s="7">
        <v>0</v>
      </c>
      <c r="J29" s="7"/>
      <c r="K29" s="7"/>
      <c r="L29" s="7">
        <v>2251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2251</v>
      </c>
      <c r="S29" s="7"/>
      <c r="T29" s="7">
        <v>100000</v>
      </c>
      <c r="U29" s="7"/>
      <c r="V29" s="30">
        <v>2.2509999999999999E-2</v>
      </c>
    </row>
    <row r="30" spans="1:22" x14ac:dyDescent="0.3">
      <c r="A30" s="1">
        <v>28</v>
      </c>
      <c r="B30" s="1" t="s">
        <v>4</v>
      </c>
      <c r="C30" s="1">
        <v>24</v>
      </c>
      <c r="D30" s="7">
        <v>0</v>
      </c>
      <c r="E30" s="7"/>
      <c r="F30" s="7">
        <v>259595</v>
      </c>
      <c r="G30" s="7"/>
      <c r="H30" s="7">
        <v>0</v>
      </c>
      <c r="I30" s="7">
        <v>0</v>
      </c>
      <c r="J30" s="7"/>
      <c r="K30" s="7"/>
      <c r="L30" s="7">
        <v>0</v>
      </c>
      <c r="M30" s="7">
        <v>2163.2916666666665</v>
      </c>
      <c r="N30" s="7">
        <v>0</v>
      </c>
      <c r="O30" s="7">
        <v>0</v>
      </c>
      <c r="P30" s="7">
        <v>0</v>
      </c>
      <c r="Q30" s="7">
        <v>0</v>
      </c>
      <c r="R30" s="7">
        <v>2163.2916666666665</v>
      </c>
      <c r="S30" s="7"/>
      <c r="T30" s="7">
        <v>100000</v>
      </c>
      <c r="U30" s="7"/>
      <c r="V30" s="30">
        <v>2.1632916666666665E-2</v>
      </c>
    </row>
    <row r="31" spans="1:22" x14ac:dyDescent="0.3">
      <c r="A31" s="1">
        <v>29</v>
      </c>
      <c r="B31" s="1" t="s">
        <v>134</v>
      </c>
      <c r="C31" s="1">
        <v>1</v>
      </c>
      <c r="D31" s="7">
        <v>396295</v>
      </c>
      <c r="E31" s="7"/>
      <c r="F31" s="7"/>
      <c r="G31" s="7"/>
      <c r="H31" s="7">
        <v>0</v>
      </c>
      <c r="I31" s="7">
        <v>0</v>
      </c>
      <c r="J31" s="7"/>
      <c r="K31" s="7"/>
      <c r="L31" s="7">
        <v>1981.4750000000001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1981.4750000000001</v>
      </c>
      <c r="S31" s="7"/>
      <c r="T31" s="7">
        <v>100000</v>
      </c>
      <c r="U31" s="7"/>
      <c r="V31" s="30">
        <v>1.9814750000000003E-2</v>
      </c>
    </row>
    <row r="32" spans="1:22" x14ac:dyDescent="0.3">
      <c r="A32" s="1">
        <v>30</v>
      </c>
      <c r="B32" s="1" t="s">
        <v>141</v>
      </c>
      <c r="C32" s="1">
        <v>2</v>
      </c>
      <c r="D32" s="7">
        <v>95000</v>
      </c>
      <c r="E32" s="7"/>
      <c r="F32" s="7"/>
      <c r="G32" s="7"/>
      <c r="H32" s="7">
        <v>0</v>
      </c>
      <c r="I32" s="7">
        <v>0</v>
      </c>
      <c r="J32" s="7"/>
      <c r="K32" s="7"/>
      <c r="L32" s="7">
        <v>475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475</v>
      </c>
      <c r="S32" s="7"/>
      <c r="T32" s="7">
        <v>100000</v>
      </c>
      <c r="U32" s="7"/>
      <c r="V32" s="30">
        <v>4.7499999999999999E-3</v>
      </c>
    </row>
    <row r="33" spans="1:22" x14ac:dyDescent="0.3">
      <c r="A33" s="1">
        <v>31</v>
      </c>
      <c r="B33" s="1" t="s">
        <v>128</v>
      </c>
      <c r="C33" s="1">
        <v>1</v>
      </c>
      <c r="D33" s="7">
        <v>0</v>
      </c>
      <c r="E33" s="7">
        <v>75000</v>
      </c>
      <c r="F33" s="7"/>
      <c r="G33" s="7"/>
      <c r="H33" s="7">
        <v>0</v>
      </c>
      <c r="I33" s="7">
        <v>0</v>
      </c>
      <c r="J33" s="7">
        <v>75000</v>
      </c>
      <c r="K33" s="7"/>
      <c r="L33" s="7">
        <v>0</v>
      </c>
      <c r="M33" s="7">
        <v>0</v>
      </c>
      <c r="N33" s="7">
        <v>0</v>
      </c>
      <c r="O33" s="7">
        <v>0</v>
      </c>
      <c r="P33" s="7">
        <v>250</v>
      </c>
      <c r="Q33" s="7">
        <v>0</v>
      </c>
      <c r="R33" s="7">
        <v>250</v>
      </c>
      <c r="S33" s="7"/>
      <c r="T33" s="7">
        <v>100000</v>
      </c>
      <c r="U33" s="7"/>
      <c r="V33" s="30">
        <v>2.5000000000000001E-3</v>
      </c>
    </row>
    <row r="34" spans="1:22" x14ac:dyDescent="0.3">
      <c r="A34" s="1"/>
      <c r="B34" s="1" t="s">
        <v>147</v>
      </c>
      <c r="C34" s="1"/>
      <c r="D34" s="7"/>
      <c r="E34" s="7"/>
      <c r="F34" s="7"/>
      <c r="G34" s="7">
        <v>4752000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30"/>
    </row>
    <row r="35" spans="1:22" x14ac:dyDescent="0.3">
      <c r="A35" s="1"/>
      <c r="B35" s="2"/>
      <c r="C35" s="2"/>
      <c r="D35" s="16">
        <v>237722639</v>
      </c>
      <c r="E35" s="16">
        <v>45963000</v>
      </c>
      <c r="F35" s="16">
        <v>259595</v>
      </c>
      <c r="G35" s="16">
        <v>7992000</v>
      </c>
      <c r="H35" s="16">
        <v>74008</v>
      </c>
      <c r="I35" s="16">
        <v>18</v>
      </c>
      <c r="J35" s="16">
        <v>45963000</v>
      </c>
      <c r="K35" s="16">
        <v>0</v>
      </c>
      <c r="L35" s="16">
        <v>1188613.1950000001</v>
      </c>
      <c r="M35" s="16">
        <v>2163.2916666666665</v>
      </c>
      <c r="N35" s="16">
        <v>0</v>
      </c>
      <c r="O35" s="16">
        <v>1102.5218</v>
      </c>
      <c r="P35" s="16">
        <v>153210</v>
      </c>
      <c r="Q35" s="16">
        <v>0</v>
      </c>
      <c r="R35" s="16">
        <v>1345089.0084666666</v>
      </c>
      <c r="S35" s="16">
        <v>0</v>
      </c>
      <c r="T35" s="16">
        <v>3100000</v>
      </c>
      <c r="U35" s="16">
        <v>0</v>
      </c>
      <c r="V35" s="30">
        <v>0.43389968015053759</v>
      </c>
    </row>
  </sheetData>
  <autoFilter ref="B2:V2" xr:uid="{F4251818-C3E0-4E9E-B73C-DF98922B8E86}">
    <sortState xmlns:xlrd2="http://schemas.microsoft.com/office/spreadsheetml/2017/richdata2" ref="B3:V33">
      <sortCondition descending="1" ref="V2"/>
    </sortState>
  </autoFilter>
  <mergeCells count="2">
    <mergeCell ref="A1:B1"/>
    <mergeCell ref="C1:V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7260-1FCF-42A5-8D85-CCA183665F6B}">
  <dimension ref="B2:D6"/>
  <sheetViews>
    <sheetView workbookViewId="0">
      <selection activeCell="B2" sqref="B2:D4"/>
    </sheetView>
  </sheetViews>
  <sheetFormatPr defaultRowHeight="14.4" x14ac:dyDescent="0.3"/>
  <cols>
    <col min="2" max="2" width="10" bestFit="1" customWidth="1"/>
    <col min="4" max="4" width="9.5546875" bestFit="1" customWidth="1"/>
  </cols>
  <sheetData>
    <row r="2" spans="2:4" x14ac:dyDescent="0.3">
      <c r="B2">
        <v>242912198</v>
      </c>
      <c r="C2">
        <v>29</v>
      </c>
      <c r="D2" s="46">
        <f>B2*14%/365*C2</f>
        <v>2701982.2572054798</v>
      </c>
    </row>
    <row r="3" spans="2:4" x14ac:dyDescent="0.3">
      <c r="B3">
        <v>243912198</v>
      </c>
      <c r="C3">
        <v>1</v>
      </c>
      <c r="D3" s="46">
        <f t="shared" ref="D3:D4" si="0">B3*14%/365*C3</f>
        <v>93555.363616438379</v>
      </c>
    </row>
    <row r="4" spans="2:4" x14ac:dyDescent="0.3">
      <c r="B4">
        <v>245412198</v>
      </c>
      <c r="C4">
        <v>1</v>
      </c>
      <c r="D4" s="46">
        <f t="shared" si="0"/>
        <v>94130.706082191798</v>
      </c>
    </row>
    <row r="6" spans="2:4" x14ac:dyDescent="0.3">
      <c r="D6" s="46">
        <f>SUM(D2:D5)</f>
        <v>2889668.3269041101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69D0-32A1-4349-87C4-2A3D04EB8A42}">
  <dimension ref="A1:T65"/>
  <sheetViews>
    <sheetView topLeftCell="A40" workbookViewId="0">
      <selection activeCell="D4" sqref="D4"/>
    </sheetView>
  </sheetViews>
  <sheetFormatPr defaultRowHeight="14.4" x14ac:dyDescent="0.3"/>
  <cols>
    <col min="1" max="1" width="21.33203125" bestFit="1" customWidth="1"/>
    <col min="2" max="2" width="14" bestFit="1" customWidth="1"/>
    <col min="3" max="3" width="6.5546875" customWidth="1"/>
    <col min="4" max="4" width="13.1093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3.77734375" bestFit="1" customWidth="1"/>
    <col min="10" max="10" width="10.44140625" bestFit="1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6640625" customWidth="1"/>
  </cols>
  <sheetData>
    <row r="1" spans="1:20" x14ac:dyDescent="0.3">
      <c r="A1" s="4">
        <v>46142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64">
        <f>$A$1-B3</f>
        <v>150</v>
      </c>
      <c r="D3" s="3">
        <v>9710718</v>
      </c>
      <c r="E3" s="3"/>
      <c r="F3" s="3"/>
      <c r="G3" s="3"/>
      <c r="H3" s="3"/>
      <c r="I3" s="3"/>
      <c r="J3" s="7">
        <f>D3*6%/12</f>
        <v>48553.59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48553.59</v>
      </c>
      <c r="Q3" s="7"/>
      <c r="R3" s="7">
        <f>IF(C3&gt;730,145000,IF(C3&gt;545,130000,IF(C3&gt;455,115000,IF(C3&gt;=1,100000,0))))</f>
        <v>100000</v>
      </c>
      <c r="S3" s="7"/>
      <c r="T3" s="30">
        <f>P3/R3</f>
        <v>0.48553589999999996</v>
      </c>
    </row>
    <row r="4" spans="1:20" x14ac:dyDescent="0.3">
      <c r="A4" s="1" t="s">
        <v>149</v>
      </c>
      <c r="B4" s="40">
        <v>46078</v>
      </c>
      <c r="C4" s="64">
        <f t="shared" ref="C4:C34" si="0">$A$1-B4</f>
        <v>64</v>
      </c>
      <c r="D4" s="3">
        <v>10654599</v>
      </c>
      <c r="E4" s="3"/>
      <c r="F4" s="3"/>
      <c r="G4" s="3"/>
      <c r="H4" s="3"/>
      <c r="I4" s="3"/>
      <c r="J4" s="7">
        <f t="shared" ref="J4:J13" si="1">D4*6%/12</f>
        <v>53272.994999999995</v>
      </c>
      <c r="K4" s="7">
        <f t="shared" ref="K4:K13" si="2">E4*10%/12</f>
        <v>0</v>
      </c>
      <c r="L4" s="7">
        <f t="shared" ref="L4:M13" si="3">F4*12%/12</f>
        <v>0</v>
      </c>
      <c r="M4" s="7">
        <f t="shared" si="3"/>
        <v>0</v>
      </c>
      <c r="N4" s="7">
        <f t="shared" ref="N4:N13" si="4">H4*4%/12</f>
        <v>0</v>
      </c>
      <c r="O4" s="7">
        <f t="shared" ref="O4:O13" si="5">I4*25%</f>
        <v>0</v>
      </c>
      <c r="P4" s="7">
        <f t="shared" ref="P4:P13" si="6">J4+K4+L4+M4+N4+O4</f>
        <v>53272.994999999995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13" si="8">P4/R4</f>
        <v>0.53272995000000001</v>
      </c>
    </row>
    <row r="5" spans="1:20" x14ac:dyDescent="0.3">
      <c r="A5" s="1" t="s">
        <v>150</v>
      </c>
      <c r="B5" s="40">
        <v>46078</v>
      </c>
      <c r="C5" s="64">
        <f t="shared" si="0"/>
        <v>64</v>
      </c>
      <c r="D5" s="3">
        <v>5220189</v>
      </c>
      <c r="E5" s="3"/>
      <c r="F5" s="3"/>
      <c r="G5" s="13"/>
      <c r="H5" s="3"/>
      <c r="I5" s="3"/>
      <c r="J5" s="7">
        <f t="shared" si="1"/>
        <v>26100.944999999996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26100.944999999996</v>
      </c>
      <c r="Q5" s="7"/>
      <c r="R5" s="7">
        <f t="shared" si="7"/>
        <v>100000</v>
      </c>
      <c r="S5" s="7"/>
      <c r="T5" s="30">
        <f t="shared" si="8"/>
        <v>0.26100944999999998</v>
      </c>
    </row>
    <row r="6" spans="1:20" x14ac:dyDescent="0.3">
      <c r="A6" s="1" t="s">
        <v>5</v>
      </c>
      <c r="B6" s="40">
        <v>45413</v>
      </c>
      <c r="C6" s="64">
        <f t="shared" si="0"/>
        <v>729</v>
      </c>
      <c r="D6" s="3">
        <v>32019341</v>
      </c>
      <c r="E6" s="3"/>
      <c r="F6" s="3"/>
      <c r="G6" s="3"/>
      <c r="H6" s="3">
        <v>1750000</v>
      </c>
      <c r="I6" s="3"/>
      <c r="J6" s="7">
        <f t="shared" si="1"/>
        <v>160096.70499999999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5833.333333333333</v>
      </c>
      <c r="O6" s="7">
        <f t="shared" si="5"/>
        <v>0</v>
      </c>
      <c r="P6" s="7">
        <f t="shared" si="6"/>
        <v>165930.03833333333</v>
      </c>
      <c r="Q6" s="7"/>
      <c r="R6" s="7">
        <f t="shared" si="7"/>
        <v>130000</v>
      </c>
      <c r="S6" s="7"/>
      <c r="T6" s="30">
        <f t="shared" si="8"/>
        <v>1.2763849102564102</v>
      </c>
    </row>
    <row r="7" spans="1:20" x14ac:dyDescent="0.3">
      <c r="A7" s="1" t="s">
        <v>129</v>
      </c>
      <c r="B7" s="40">
        <v>45992</v>
      </c>
      <c r="C7" s="64">
        <f t="shared" si="0"/>
        <v>150</v>
      </c>
      <c r="D7" s="3">
        <v>7904761</v>
      </c>
      <c r="E7" s="3"/>
      <c r="F7" s="3"/>
      <c r="G7" s="3"/>
      <c r="H7" s="3">
        <v>830000</v>
      </c>
      <c r="I7" s="3"/>
      <c r="J7" s="7">
        <f t="shared" si="1"/>
        <v>39523.805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2766.6666666666665</v>
      </c>
      <c r="O7" s="7">
        <f t="shared" si="5"/>
        <v>0</v>
      </c>
      <c r="P7" s="7">
        <f t="shared" si="6"/>
        <v>42290.471666666665</v>
      </c>
      <c r="Q7" s="7"/>
      <c r="R7" s="7">
        <f t="shared" si="7"/>
        <v>100000</v>
      </c>
      <c r="S7" s="7"/>
      <c r="T7" s="30">
        <f t="shared" si="8"/>
        <v>0.42290471666666662</v>
      </c>
    </row>
    <row r="8" spans="1:20" x14ac:dyDescent="0.3">
      <c r="A8" s="1" t="s">
        <v>92</v>
      </c>
      <c r="B8" s="40">
        <v>45717</v>
      </c>
      <c r="C8" s="64">
        <f t="shared" si="0"/>
        <v>425</v>
      </c>
      <c r="D8" s="3">
        <v>13574429</v>
      </c>
      <c r="E8" s="3"/>
      <c r="F8" s="3"/>
      <c r="G8" s="3"/>
      <c r="H8" s="3">
        <v>2070000</v>
      </c>
      <c r="I8" s="3"/>
      <c r="J8" s="7">
        <f t="shared" si="1"/>
        <v>67872.145000000004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6900</v>
      </c>
      <c r="O8" s="7">
        <f t="shared" si="5"/>
        <v>0</v>
      </c>
      <c r="P8" s="7">
        <f t="shared" si="6"/>
        <v>74772.145000000004</v>
      </c>
      <c r="Q8" s="7"/>
      <c r="R8" s="7">
        <f t="shared" si="7"/>
        <v>100000</v>
      </c>
      <c r="S8" s="7"/>
      <c r="T8" s="30">
        <f t="shared" si="8"/>
        <v>0.74772145000000001</v>
      </c>
    </row>
    <row r="9" spans="1:20" x14ac:dyDescent="0.3">
      <c r="A9" s="1" t="s">
        <v>11</v>
      </c>
      <c r="B9" s="40">
        <v>45453</v>
      </c>
      <c r="C9" s="64">
        <f t="shared" si="0"/>
        <v>689</v>
      </c>
      <c r="D9" s="3">
        <v>22988017</v>
      </c>
      <c r="E9" s="3"/>
      <c r="F9" s="3"/>
      <c r="G9" s="13"/>
      <c r="H9" s="3">
        <v>3115000</v>
      </c>
      <c r="I9" s="3"/>
      <c r="J9" s="7">
        <f t="shared" si="1"/>
        <v>114940.08500000001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10383.333333333334</v>
      </c>
      <c r="O9" s="7">
        <f t="shared" si="5"/>
        <v>0</v>
      </c>
      <c r="P9" s="7">
        <f t="shared" si="6"/>
        <v>125323.41833333333</v>
      </c>
      <c r="Q9" s="7"/>
      <c r="R9" s="7">
        <f t="shared" si="7"/>
        <v>130000</v>
      </c>
      <c r="S9" s="7"/>
      <c r="T9" s="30">
        <f t="shared" si="8"/>
        <v>0.96402629487179492</v>
      </c>
    </row>
    <row r="10" spans="1:20" x14ac:dyDescent="0.3">
      <c r="A10" s="1" t="s">
        <v>151</v>
      </c>
      <c r="B10" s="40">
        <v>46078</v>
      </c>
      <c r="C10" s="64">
        <f t="shared" si="0"/>
        <v>64</v>
      </c>
      <c r="D10" s="3">
        <v>10627794</v>
      </c>
      <c r="E10" s="3"/>
      <c r="F10" s="3"/>
      <c r="G10" s="3"/>
      <c r="H10" s="3"/>
      <c r="I10" s="3"/>
      <c r="J10" s="7">
        <f t="shared" si="1"/>
        <v>53138.97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53138.97</v>
      </c>
      <c r="Q10" s="7"/>
      <c r="R10" s="7">
        <f t="shared" si="7"/>
        <v>100000</v>
      </c>
      <c r="S10" s="7"/>
      <c r="T10" s="30">
        <f t="shared" si="8"/>
        <v>0.53138969999999996</v>
      </c>
    </row>
    <row r="11" spans="1:20" x14ac:dyDescent="0.3">
      <c r="A11" s="1" t="s">
        <v>83</v>
      </c>
      <c r="B11" s="40">
        <v>45636</v>
      </c>
      <c r="C11" s="64">
        <f t="shared" si="0"/>
        <v>506</v>
      </c>
      <c r="D11" s="3">
        <v>31815594</v>
      </c>
      <c r="E11" s="3"/>
      <c r="F11" s="3"/>
      <c r="G11" s="13"/>
      <c r="H11" s="3">
        <v>765000</v>
      </c>
      <c r="I11" s="3"/>
      <c r="J11" s="7">
        <f t="shared" si="1"/>
        <v>159077.97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2550</v>
      </c>
      <c r="O11" s="7">
        <f t="shared" si="5"/>
        <v>0</v>
      </c>
      <c r="P11" s="7">
        <f t="shared" si="6"/>
        <v>161627.97</v>
      </c>
      <c r="Q11" s="7"/>
      <c r="R11" s="7">
        <f t="shared" si="7"/>
        <v>115000</v>
      </c>
      <c r="S11" s="7"/>
      <c r="T11" s="30">
        <f t="shared" si="8"/>
        <v>1.4054606086956523</v>
      </c>
    </row>
    <row r="12" spans="1:20" x14ac:dyDescent="0.3">
      <c r="A12" s="1" t="s">
        <v>49</v>
      </c>
      <c r="B12" s="40">
        <v>45397</v>
      </c>
      <c r="C12" s="64">
        <f t="shared" si="0"/>
        <v>745</v>
      </c>
      <c r="D12" s="3">
        <v>11228209</v>
      </c>
      <c r="E12" s="3"/>
      <c r="F12" s="3"/>
      <c r="G12" s="3"/>
      <c r="H12" s="3">
        <v>1380000</v>
      </c>
      <c r="I12" s="3"/>
      <c r="J12" s="7">
        <f t="shared" si="1"/>
        <v>56141.044999999991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4600</v>
      </c>
      <c r="O12" s="7">
        <f t="shared" si="5"/>
        <v>0</v>
      </c>
      <c r="P12" s="7">
        <f t="shared" si="6"/>
        <v>60741.044999999991</v>
      </c>
      <c r="Q12" s="7"/>
      <c r="R12" s="7">
        <f t="shared" si="7"/>
        <v>145000</v>
      </c>
      <c r="S12" s="7"/>
      <c r="T12" s="30">
        <f t="shared" si="8"/>
        <v>0.41890375862068957</v>
      </c>
    </row>
    <row r="13" spans="1:20" x14ac:dyDescent="0.3">
      <c r="A13" s="1" t="s">
        <v>138</v>
      </c>
      <c r="B13" s="40">
        <v>45992</v>
      </c>
      <c r="C13" s="64">
        <f t="shared" si="0"/>
        <v>150</v>
      </c>
      <c r="D13" s="3">
        <v>4638102</v>
      </c>
      <c r="E13" s="3"/>
      <c r="F13" s="3"/>
      <c r="G13" s="3"/>
      <c r="H13" s="3">
        <v>1010000</v>
      </c>
      <c r="I13" s="3"/>
      <c r="J13" s="7">
        <f t="shared" si="1"/>
        <v>23190.51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3366.6666666666665</v>
      </c>
      <c r="O13" s="7">
        <f t="shared" si="5"/>
        <v>0</v>
      </c>
      <c r="P13" s="7">
        <f t="shared" si="6"/>
        <v>26557.176666666666</v>
      </c>
      <c r="Q13" s="7"/>
      <c r="R13" s="7">
        <f t="shared" si="7"/>
        <v>100000</v>
      </c>
      <c r="S13" s="7"/>
      <c r="T13" s="30">
        <f t="shared" si="8"/>
        <v>0.26557176666666665</v>
      </c>
    </row>
    <row r="14" spans="1:20" x14ac:dyDescent="0.3">
      <c r="A14" s="40" t="s">
        <v>130</v>
      </c>
      <c r="B14" s="40">
        <v>45992</v>
      </c>
      <c r="C14" s="64">
        <f t="shared" si="0"/>
        <v>150</v>
      </c>
      <c r="D14" s="3">
        <v>21527134</v>
      </c>
      <c r="E14" s="3"/>
      <c r="F14" s="3"/>
      <c r="G14" s="3"/>
      <c r="H14" s="3">
        <v>700000</v>
      </c>
      <c r="I14" s="3"/>
      <c r="J14" s="7">
        <f t="shared" ref="J14:J19" si="9">D14*6%/12</f>
        <v>107635.67</v>
      </c>
      <c r="K14" s="7">
        <f t="shared" ref="K14" si="10">E14*10%/12</f>
        <v>0</v>
      </c>
      <c r="L14" s="7">
        <f t="shared" ref="L14" si="11">F14*12%/12</f>
        <v>0</v>
      </c>
      <c r="M14" s="7">
        <f t="shared" ref="M14" si="12">G14*12%/12</f>
        <v>0</v>
      </c>
      <c r="N14" s="7">
        <f t="shared" ref="N14" si="13">H14*4%/12</f>
        <v>2333.3333333333335</v>
      </c>
      <c r="O14" s="7">
        <f t="shared" ref="O14" si="14">I14*25%</f>
        <v>0</v>
      </c>
      <c r="P14" s="7">
        <f t="shared" ref="P14:P17" si="15">J14+K14+L14+M14+N14+O14</f>
        <v>109969.00333333333</v>
      </c>
      <c r="Q14" s="7"/>
      <c r="R14" s="7">
        <f t="shared" si="7"/>
        <v>100000</v>
      </c>
      <c r="S14" s="7"/>
      <c r="T14" s="30">
        <f t="shared" ref="T14:T19" si="16">P14/R14</f>
        <v>1.0996900333333333</v>
      </c>
    </row>
    <row r="15" spans="1:20" x14ac:dyDescent="0.3">
      <c r="A15" s="40" t="s">
        <v>139</v>
      </c>
      <c r="B15" s="40">
        <v>45992</v>
      </c>
      <c r="C15" s="64">
        <f t="shared" si="0"/>
        <v>150</v>
      </c>
      <c r="D15" s="3">
        <v>11890394</v>
      </c>
      <c r="E15" s="3"/>
      <c r="F15" s="3"/>
      <c r="G15" s="3"/>
      <c r="H15" s="3"/>
      <c r="I15" s="3"/>
      <c r="J15" s="7">
        <f t="shared" si="9"/>
        <v>59451.97</v>
      </c>
      <c r="K15" s="7">
        <f t="shared" ref="K15:K17" si="17">E15*10%/12</f>
        <v>0</v>
      </c>
      <c r="L15" s="7">
        <f t="shared" ref="L15:L17" si="18">F15*12%/12</f>
        <v>0</v>
      </c>
      <c r="M15" s="7">
        <f t="shared" ref="M15:M17" si="19">G15*12%/12</f>
        <v>0</v>
      </c>
      <c r="N15" s="7">
        <f t="shared" ref="N15:N17" si="20">H15*4%/12</f>
        <v>0</v>
      </c>
      <c r="O15" s="7">
        <f t="shared" ref="O15:O17" si="21">I15*25%</f>
        <v>0</v>
      </c>
      <c r="P15" s="7">
        <f t="shared" si="15"/>
        <v>59451.97</v>
      </c>
      <c r="Q15" s="7"/>
      <c r="R15" s="7">
        <f t="shared" si="7"/>
        <v>100000</v>
      </c>
      <c r="S15" s="7"/>
      <c r="T15" s="30">
        <f t="shared" si="16"/>
        <v>0.59451969999999998</v>
      </c>
    </row>
    <row r="16" spans="1:20" x14ac:dyDescent="0.3">
      <c r="A16" s="1" t="s">
        <v>50</v>
      </c>
      <c r="B16" s="40">
        <v>45474</v>
      </c>
      <c r="C16" s="64">
        <f t="shared" si="0"/>
        <v>668</v>
      </c>
      <c r="D16" s="3">
        <v>22718404</v>
      </c>
      <c r="E16" s="3"/>
      <c r="F16" s="3"/>
      <c r="G16" s="3"/>
      <c r="H16" s="3">
        <v>300000</v>
      </c>
      <c r="I16" s="3"/>
      <c r="J16" s="7">
        <f t="shared" si="9"/>
        <v>113592.02</v>
      </c>
      <c r="K16" s="7">
        <f t="shared" si="17"/>
        <v>0</v>
      </c>
      <c r="L16" s="7">
        <f t="shared" si="18"/>
        <v>0</v>
      </c>
      <c r="M16" s="7">
        <f t="shared" si="19"/>
        <v>0</v>
      </c>
      <c r="N16" s="7">
        <f t="shared" si="20"/>
        <v>1000</v>
      </c>
      <c r="O16" s="7">
        <f t="shared" si="21"/>
        <v>0</v>
      </c>
      <c r="P16" s="7">
        <f t="shared" si="15"/>
        <v>114592.02</v>
      </c>
      <c r="Q16" s="7"/>
      <c r="R16" s="7">
        <f t="shared" si="7"/>
        <v>130000</v>
      </c>
      <c r="S16" s="7"/>
      <c r="T16" s="30">
        <f t="shared" si="16"/>
        <v>0.88147707692307697</v>
      </c>
    </row>
    <row r="17" spans="1:20" x14ac:dyDescent="0.3">
      <c r="A17" s="1" t="s">
        <v>152</v>
      </c>
      <c r="B17" s="40">
        <v>46030</v>
      </c>
      <c r="C17" s="64">
        <f t="shared" si="0"/>
        <v>112</v>
      </c>
      <c r="D17" s="3">
        <v>1872009</v>
      </c>
      <c r="E17" s="3"/>
      <c r="F17" s="3"/>
      <c r="G17" s="3"/>
      <c r="H17" s="3"/>
      <c r="I17" s="3"/>
      <c r="J17" s="7">
        <f t="shared" si="9"/>
        <v>9360.0450000000001</v>
      </c>
      <c r="K17" s="7">
        <f t="shared" si="17"/>
        <v>0</v>
      </c>
      <c r="L17" s="7">
        <f t="shared" si="18"/>
        <v>0</v>
      </c>
      <c r="M17" s="7">
        <f t="shared" si="19"/>
        <v>0</v>
      </c>
      <c r="N17" s="7">
        <f t="shared" si="20"/>
        <v>0</v>
      </c>
      <c r="O17" s="7">
        <f t="shared" si="21"/>
        <v>0</v>
      </c>
      <c r="P17" s="7">
        <f t="shared" si="15"/>
        <v>9360.0450000000001</v>
      </c>
      <c r="Q17" s="7"/>
      <c r="R17" s="7">
        <f t="shared" si="7"/>
        <v>100000</v>
      </c>
      <c r="S17" s="7"/>
      <c r="T17" s="30">
        <f t="shared" si="16"/>
        <v>9.3600450000000002E-2</v>
      </c>
    </row>
    <row r="18" spans="1:20" x14ac:dyDescent="0.3">
      <c r="A18" s="1" t="s">
        <v>121</v>
      </c>
      <c r="B18" s="40">
        <v>45789</v>
      </c>
      <c r="C18" s="64">
        <f t="shared" si="0"/>
        <v>353</v>
      </c>
      <c r="D18" s="3">
        <v>11521222</v>
      </c>
      <c r="E18" s="3"/>
      <c r="F18" s="3"/>
      <c r="G18" s="3"/>
      <c r="H18" s="3">
        <v>1150000</v>
      </c>
      <c r="I18" s="3"/>
      <c r="J18" s="7">
        <f t="shared" si="9"/>
        <v>57606.109999999993</v>
      </c>
      <c r="K18" s="7">
        <f t="shared" ref="K18:K19" si="22">E18*10%/12</f>
        <v>0</v>
      </c>
      <c r="L18" s="7">
        <f t="shared" ref="L18:L19" si="23">F18*12%/12</f>
        <v>0</v>
      </c>
      <c r="M18" s="7">
        <f t="shared" ref="M18:M19" si="24">G18*12%/12</f>
        <v>0</v>
      </c>
      <c r="N18" s="7">
        <f t="shared" ref="N18:N19" si="25">H18*4%/12</f>
        <v>3833.3333333333335</v>
      </c>
      <c r="O18" s="7">
        <f t="shared" ref="O18:O19" si="26">I18*25%</f>
        <v>0</v>
      </c>
      <c r="P18" s="7">
        <f t="shared" ref="P18:P19" si="27">J18+K18+L18+M18+N18+O18</f>
        <v>61439.443333333329</v>
      </c>
      <c r="Q18" s="7"/>
      <c r="R18" s="7">
        <f t="shared" si="7"/>
        <v>100000</v>
      </c>
      <c r="S18" s="7"/>
      <c r="T18" s="30">
        <f t="shared" si="16"/>
        <v>0.61439443333333332</v>
      </c>
    </row>
    <row r="19" spans="1:20" x14ac:dyDescent="0.3">
      <c r="A19" s="1" t="s">
        <v>60</v>
      </c>
      <c r="B19" s="40">
        <v>45624</v>
      </c>
      <c r="C19" s="64">
        <f t="shared" si="0"/>
        <v>518</v>
      </c>
      <c r="D19" s="3">
        <v>13565531</v>
      </c>
      <c r="E19" s="3"/>
      <c r="F19" s="3"/>
      <c r="G19" s="3"/>
      <c r="H19" s="3">
        <v>1440000</v>
      </c>
      <c r="I19" s="3"/>
      <c r="J19" s="7">
        <f t="shared" si="9"/>
        <v>67827.654999999999</v>
      </c>
      <c r="K19" s="7">
        <f t="shared" si="22"/>
        <v>0</v>
      </c>
      <c r="L19" s="7">
        <f t="shared" si="23"/>
        <v>0</v>
      </c>
      <c r="M19" s="7">
        <f t="shared" si="24"/>
        <v>0</v>
      </c>
      <c r="N19" s="7">
        <f t="shared" si="25"/>
        <v>4800</v>
      </c>
      <c r="O19" s="7">
        <f t="shared" si="26"/>
        <v>0</v>
      </c>
      <c r="P19" s="7">
        <f t="shared" si="27"/>
        <v>72627.654999999999</v>
      </c>
      <c r="Q19" s="7"/>
      <c r="R19" s="7">
        <f t="shared" si="7"/>
        <v>115000</v>
      </c>
      <c r="S19" s="7"/>
      <c r="T19" s="30">
        <f t="shared" si="16"/>
        <v>0.6315448260869565</v>
      </c>
    </row>
    <row r="20" spans="1:20" x14ac:dyDescent="0.3">
      <c r="A20" s="1" t="s">
        <v>153</v>
      </c>
      <c r="B20" s="40">
        <v>46078</v>
      </c>
      <c r="C20" s="64">
        <f t="shared" si="0"/>
        <v>64</v>
      </c>
      <c r="D20" s="3">
        <v>1378308</v>
      </c>
      <c r="E20" s="3"/>
      <c r="F20" s="3"/>
      <c r="G20" s="3"/>
      <c r="H20" s="3"/>
      <c r="I20" s="3"/>
      <c r="J20" s="7">
        <f t="shared" ref="J20:J37" si="28">D20*6%/12</f>
        <v>6891.54</v>
      </c>
      <c r="K20" s="7">
        <f t="shared" ref="K20:K37" si="29">E20*10%/12</f>
        <v>0</v>
      </c>
      <c r="L20" s="7">
        <f t="shared" ref="L20:L37" si="30">F20*12%/12</f>
        <v>0</v>
      </c>
      <c r="M20" s="7">
        <f t="shared" ref="M20:M37" si="31">G20*12%/12</f>
        <v>0</v>
      </c>
      <c r="N20" s="7">
        <f t="shared" ref="N20:N37" si="32">H20*4%/12</f>
        <v>0</v>
      </c>
      <c r="O20" s="7">
        <f t="shared" ref="O20:O37" si="33">I20*25%</f>
        <v>0</v>
      </c>
      <c r="P20" s="7">
        <f t="shared" ref="P20:P37" si="34">J20+K20+L20+M20+N20+O20</f>
        <v>6891.54</v>
      </c>
      <c r="Q20" s="7"/>
      <c r="R20" s="7">
        <f t="shared" si="7"/>
        <v>100000</v>
      </c>
      <c r="S20" s="7"/>
      <c r="T20" s="30">
        <f t="shared" ref="T20:T34" si="35">P20/R20</f>
        <v>6.8915400000000002E-2</v>
      </c>
    </row>
    <row r="21" spans="1:20" x14ac:dyDescent="0.3">
      <c r="A21" s="1" t="s">
        <v>90</v>
      </c>
      <c r="B21" s="40">
        <v>45700</v>
      </c>
      <c r="C21" s="64">
        <f t="shared" si="0"/>
        <v>442</v>
      </c>
      <c r="D21" s="3">
        <v>33029416</v>
      </c>
      <c r="E21" s="3"/>
      <c r="F21" s="3"/>
      <c r="G21" s="3"/>
      <c r="H21" s="3">
        <v>600000</v>
      </c>
      <c r="I21" s="3"/>
      <c r="J21" s="7">
        <f t="shared" si="28"/>
        <v>165147.07999999999</v>
      </c>
      <c r="K21" s="7">
        <f t="shared" si="29"/>
        <v>0</v>
      </c>
      <c r="L21" s="7">
        <f t="shared" si="30"/>
        <v>0</v>
      </c>
      <c r="M21" s="7">
        <f t="shared" si="31"/>
        <v>0</v>
      </c>
      <c r="N21" s="7">
        <f t="shared" si="32"/>
        <v>2000</v>
      </c>
      <c r="O21" s="7">
        <f t="shared" si="33"/>
        <v>0</v>
      </c>
      <c r="P21" s="7">
        <f t="shared" si="34"/>
        <v>167147.07999999999</v>
      </c>
      <c r="Q21" s="7"/>
      <c r="R21" s="7">
        <f t="shared" si="7"/>
        <v>100000</v>
      </c>
      <c r="S21" s="7"/>
      <c r="T21" s="30">
        <f t="shared" si="35"/>
        <v>1.6714707999999998</v>
      </c>
    </row>
    <row r="22" spans="1:20" x14ac:dyDescent="0.3">
      <c r="A22" s="1" t="s">
        <v>140</v>
      </c>
      <c r="B22" s="40">
        <v>45992</v>
      </c>
      <c r="C22" s="64">
        <f t="shared" si="0"/>
        <v>150</v>
      </c>
      <c r="D22" s="3">
        <v>15384254</v>
      </c>
      <c r="E22" s="3"/>
      <c r="F22" s="3"/>
      <c r="G22" s="3"/>
      <c r="H22" s="3"/>
      <c r="I22" s="3"/>
      <c r="J22" s="7">
        <f t="shared" si="28"/>
        <v>76921.27</v>
      </c>
      <c r="K22" s="7">
        <f t="shared" si="29"/>
        <v>0</v>
      </c>
      <c r="L22" s="7">
        <f t="shared" si="30"/>
        <v>0</v>
      </c>
      <c r="M22" s="7">
        <f t="shared" si="31"/>
        <v>0</v>
      </c>
      <c r="N22" s="7">
        <f t="shared" si="32"/>
        <v>0</v>
      </c>
      <c r="O22" s="7">
        <f t="shared" si="33"/>
        <v>0</v>
      </c>
      <c r="P22" s="7">
        <f t="shared" si="34"/>
        <v>76921.27</v>
      </c>
      <c r="Q22" s="7"/>
      <c r="R22" s="7">
        <f t="shared" si="7"/>
        <v>100000</v>
      </c>
      <c r="S22" s="7"/>
      <c r="T22" s="30">
        <f t="shared" si="35"/>
        <v>0.76921270000000008</v>
      </c>
    </row>
    <row r="23" spans="1:20" x14ac:dyDescent="0.3">
      <c r="A23" s="1" t="s">
        <v>132</v>
      </c>
      <c r="B23" s="40">
        <v>45992</v>
      </c>
      <c r="C23" s="64">
        <f t="shared" si="0"/>
        <v>150</v>
      </c>
      <c r="D23" s="3">
        <v>8645530</v>
      </c>
      <c r="E23" s="3"/>
      <c r="F23" s="3"/>
      <c r="G23" s="3"/>
      <c r="H23" s="3">
        <v>990000</v>
      </c>
      <c r="I23" s="3"/>
      <c r="J23" s="7">
        <f t="shared" si="28"/>
        <v>43227.65</v>
      </c>
      <c r="K23" s="7">
        <f t="shared" si="29"/>
        <v>0</v>
      </c>
      <c r="L23" s="7">
        <f t="shared" si="30"/>
        <v>0</v>
      </c>
      <c r="M23" s="7">
        <f t="shared" si="31"/>
        <v>0</v>
      </c>
      <c r="N23" s="7">
        <f t="shared" si="32"/>
        <v>3300</v>
      </c>
      <c r="O23" s="7">
        <f t="shared" si="33"/>
        <v>0</v>
      </c>
      <c r="P23" s="7">
        <f t="shared" si="34"/>
        <v>46527.65</v>
      </c>
      <c r="Q23" s="7"/>
      <c r="R23" s="7">
        <f t="shared" si="7"/>
        <v>100000</v>
      </c>
      <c r="S23" s="7"/>
      <c r="T23" s="30">
        <f t="shared" si="35"/>
        <v>0.46527650000000004</v>
      </c>
    </row>
    <row r="24" spans="1:20" x14ac:dyDescent="0.3">
      <c r="A24" s="1" t="s">
        <v>51</v>
      </c>
      <c r="B24" s="40">
        <v>45453</v>
      </c>
      <c r="C24" s="64">
        <f t="shared" si="0"/>
        <v>689</v>
      </c>
      <c r="D24" s="3">
        <v>18196403</v>
      </c>
      <c r="E24" s="3"/>
      <c r="F24" s="3"/>
      <c r="G24" s="3"/>
      <c r="H24" s="3">
        <v>2260000</v>
      </c>
      <c r="I24" s="3"/>
      <c r="J24" s="7">
        <f t="shared" si="28"/>
        <v>90982.014999999999</v>
      </c>
      <c r="K24" s="7">
        <f t="shared" si="29"/>
        <v>0</v>
      </c>
      <c r="L24" s="7">
        <f t="shared" si="30"/>
        <v>0</v>
      </c>
      <c r="M24" s="7">
        <f t="shared" si="31"/>
        <v>0</v>
      </c>
      <c r="N24" s="7">
        <f t="shared" si="32"/>
        <v>7533.333333333333</v>
      </c>
      <c r="O24" s="7">
        <f t="shared" si="33"/>
        <v>0</v>
      </c>
      <c r="P24" s="7">
        <f t="shared" si="34"/>
        <v>98515.348333333328</v>
      </c>
      <c r="Q24" s="7"/>
      <c r="R24" s="7">
        <f t="shared" si="7"/>
        <v>130000</v>
      </c>
      <c r="S24" s="7"/>
      <c r="T24" s="30">
        <f t="shared" si="35"/>
        <v>0.75781037179487176</v>
      </c>
    </row>
    <row r="25" spans="1:20" x14ac:dyDescent="0.3">
      <c r="A25" s="1" t="s">
        <v>120</v>
      </c>
      <c r="B25" s="40">
        <v>45785</v>
      </c>
      <c r="C25" s="64">
        <f t="shared" si="0"/>
        <v>357</v>
      </c>
      <c r="D25" s="3">
        <v>32997373</v>
      </c>
      <c r="E25" s="3"/>
      <c r="F25" s="3"/>
      <c r="G25" s="3"/>
      <c r="H25" s="3">
        <v>75000</v>
      </c>
      <c r="I25" s="3"/>
      <c r="J25" s="7">
        <f t="shared" si="28"/>
        <v>164986.86499999999</v>
      </c>
      <c r="K25" s="7">
        <f t="shared" si="29"/>
        <v>0</v>
      </c>
      <c r="L25" s="7">
        <f t="shared" si="30"/>
        <v>0</v>
      </c>
      <c r="M25" s="7">
        <f t="shared" si="31"/>
        <v>0</v>
      </c>
      <c r="N25" s="7">
        <f t="shared" si="32"/>
        <v>250</v>
      </c>
      <c r="O25" s="7">
        <f t="shared" si="33"/>
        <v>0</v>
      </c>
      <c r="P25" s="7">
        <f t="shared" si="34"/>
        <v>165236.86499999999</v>
      </c>
      <c r="Q25" s="7"/>
      <c r="R25" s="7">
        <f t="shared" si="7"/>
        <v>100000</v>
      </c>
      <c r="S25" s="7"/>
      <c r="T25" s="30">
        <f t="shared" si="35"/>
        <v>1.6523686499999999</v>
      </c>
    </row>
    <row r="26" spans="1:20" x14ac:dyDescent="0.3">
      <c r="A26" s="1" t="s">
        <v>133</v>
      </c>
      <c r="B26" s="40">
        <v>45992</v>
      </c>
      <c r="C26" s="64">
        <f t="shared" si="0"/>
        <v>150</v>
      </c>
      <c r="D26" s="3">
        <v>4320858</v>
      </c>
      <c r="E26" s="3"/>
      <c r="F26" s="3"/>
      <c r="G26" s="3"/>
      <c r="H26" s="3">
        <v>650000</v>
      </c>
      <c r="I26" s="3"/>
      <c r="J26" s="7">
        <f t="shared" si="28"/>
        <v>21604.289999999997</v>
      </c>
      <c r="K26" s="7">
        <f t="shared" si="29"/>
        <v>0</v>
      </c>
      <c r="L26" s="7">
        <f t="shared" si="30"/>
        <v>0</v>
      </c>
      <c r="M26" s="7">
        <f t="shared" si="31"/>
        <v>0</v>
      </c>
      <c r="N26" s="7">
        <f t="shared" si="32"/>
        <v>2166.6666666666665</v>
      </c>
      <c r="O26" s="7">
        <f t="shared" si="33"/>
        <v>0</v>
      </c>
      <c r="P26" s="7">
        <f t="shared" si="34"/>
        <v>23770.956666666665</v>
      </c>
      <c r="Q26" s="7"/>
      <c r="R26" s="7">
        <f t="shared" si="7"/>
        <v>100000</v>
      </c>
      <c r="S26" s="7"/>
      <c r="T26" s="30">
        <f t="shared" si="35"/>
        <v>0.23770956666666665</v>
      </c>
    </row>
    <row r="27" spans="1:20" x14ac:dyDescent="0.3">
      <c r="A27" s="1" t="s">
        <v>127</v>
      </c>
      <c r="B27" s="40">
        <v>45908</v>
      </c>
      <c r="C27" s="64">
        <f t="shared" si="0"/>
        <v>234</v>
      </c>
      <c r="D27" s="3">
        <v>5257373</v>
      </c>
      <c r="E27" s="3"/>
      <c r="F27" s="3"/>
      <c r="G27" s="3"/>
      <c r="H27" s="3">
        <v>6231000</v>
      </c>
      <c r="I27" s="3"/>
      <c r="J27" s="7">
        <f t="shared" si="28"/>
        <v>26286.865000000002</v>
      </c>
      <c r="K27" s="7">
        <f t="shared" si="29"/>
        <v>0</v>
      </c>
      <c r="L27" s="7">
        <f t="shared" si="30"/>
        <v>0</v>
      </c>
      <c r="M27" s="7">
        <f t="shared" si="31"/>
        <v>0</v>
      </c>
      <c r="N27" s="7">
        <f t="shared" si="32"/>
        <v>20770</v>
      </c>
      <c r="O27" s="7">
        <f t="shared" si="33"/>
        <v>0</v>
      </c>
      <c r="P27" s="7">
        <f t="shared" si="34"/>
        <v>47056.865000000005</v>
      </c>
      <c r="Q27" s="7"/>
      <c r="R27" s="7">
        <f t="shared" si="7"/>
        <v>100000</v>
      </c>
      <c r="S27" s="7"/>
      <c r="T27" s="30">
        <f t="shared" si="35"/>
        <v>0.47056865000000003</v>
      </c>
    </row>
    <row r="28" spans="1:20" x14ac:dyDescent="0.3">
      <c r="A28" s="1" t="s">
        <v>7</v>
      </c>
      <c r="B28" s="40">
        <v>45413</v>
      </c>
      <c r="C28" s="64">
        <f t="shared" si="0"/>
        <v>729</v>
      </c>
      <c r="D28" s="3">
        <v>30378704</v>
      </c>
      <c r="E28" s="3"/>
      <c r="F28" s="3"/>
      <c r="G28" s="3"/>
      <c r="H28" s="3">
        <v>36316000</v>
      </c>
      <c r="I28" s="3"/>
      <c r="J28" s="7">
        <f t="shared" si="28"/>
        <v>151893.51999999999</v>
      </c>
      <c r="K28" s="7">
        <f t="shared" si="29"/>
        <v>0</v>
      </c>
      <c r="L28" s="7">
        <f t="shared" si="30"/>
        <v>0</v>
      </c>
      <c r="M28" s="7">
        <f t="shared" si="31"/>
        <v>0</v>
      </c>
      <c r="N28" s="7">
        <f t="shared" si="32"/>
        <v>121053.33333333333</v>
      </c>
      <c r="O28" s="7">
        <f t="shared" si="33"/>
        <v>0</v>
      </c>
      <c r="P28" s="7">
        <f t="shared" si="34"/>
        <v>272946.85333333333</v>
      </c>
      <c r="Q28" s="7"/>
      <c r="R28" s="7">
        <f t="shared" si="7"/>
        <v>130000</v>
      </c>
      <c r="S28" s="7"/>
      <c r="T28" s="30">
        <f t="shared" si="35"/>
        <v>2.0995911794871795</v>
      </c>
    </row>
    <row r="29" spans="1:20" x14ac:dyDescent="0.3">
      <c r="A29" s="1" t="s">
        <v>141</v>
      </c>
      <c r="B29" s="40">
        <v>45992</v>
      </c>
      <c r="C29" s="64">
        <f t="shared" si="0"/>
        <v>150</v>
      </c>
      <c r="D29" s="3">
        <v>21615580</v>
      </c>
      <c r="E29" s="3"/>
      <c r="F29" s="3"/>
      <c r="G29" s="3"/>
      <c r="H29" s="3">
        <v>400000</v>
      </c>
      <c r="I29" s="3"/>
      <c r="J29" s="7">
        <f t="shared" si="28"/>
        <v>108077.90000000001</v>
      </c>
      <c r="K29" s="7">
        <f t="shared" si="29"/>
        <v>0</v>
      </c>
      <c r="L29" s="7">
        <f t="shared" si="30"/>
        <v>0</v>
      </c>
      <c r="M29" s="7">
        <f t="shared" si="31"/>
        <v>0</v>
      </c>
      <c r="N29" s="7">
        <f t="shared" si="32"/>
        <v>1333.3333333333333</v>
      </c>
      <c r="O29" s="7">
        <f t="shared" si="33"/>
        <v>0</v>
      </c>
      <c r="P29" s="7">
        <f t="shared" si="34"/>
        <v>109411.23333333334</v>
      </c>
      <c r="Q29" s="7"/>
      <c r="R29" s="7">
        <f t="shared" si="7"/>
        <v>100000</v>
      </c>
      <c r="S29" s="7"/>
      <c r="T29" s="30">
        <f t="shared" si="35"/>
        <v>1.0941123333333334</v>
      </c>
    </row>
    <row r="30" spans="1:20" x14ac:dyDescent="0.3">
      <c r="A30" s="1" t="s">
        <v>125</v>
      </c>
      <c r="B30" s="40">
        <v>45818</v>
      </c>
      <c r="C30" s="64">
        <f t="shared" si="0"/>
        <v>324</v>
      </c>
      <c r="D30" s="3">
        <v>14013291</v>
      </c>
      <c r="E30" s="3"/>
      <c r="F30" s="3"/>
      <c r="G30" s="3"/>
      <c r="H30" s="3">
        <v>800000</v>
      </c>
      <c r="I30" s="3"/>
      <c r="J30" s="7">
        <f t="shared" si="28"/>
        <v>70066.455000000002</v>
      </c>
      <c r="K30" s="7">
        <f t="shared" si="29"/>
        <v>0</v>
      </c>
      <c r="L30" s="7">
        <f t="shared" si="30"/>
        <v>0</v>
      </c>
      <c r="M30" s="7">
        <f t="shared" si="31"/>
        <v>0</v>
      </c>
      <c r="N30" s="7">
        <f t="shared" si="32"/>
        <v>2666.6666666666665</v>
      </c>
      <c r="O30" s="7">
        <f t="shared" si="33"/>
        <v>0</v>
      </c>
      <c r="P30" s="7">
        <f t="shared" si="34"/>
        <v>72733.121666666673</v>
      </c>
      <c r="Q30" s="7"/>
      <c r="R30" s="7">
        <f t="shared" si="7"/>
        <v>100000</v>
      </c>
      <c r="S30" s="7"/>
      <c r="T30" s="30">
        <f t="shared" si="35"/>
        <v>0.72733121666666678</v>
      </c>
    </row>
    <row r="31" spans="1:20" x14ac:dyDescent="0.3">
      <c r="A31" s="1" t="s">
        <v>134</v>
      </c>
      <c r="B31" s="40">
        <v>45992</v>
      </c>
      <c r="C31" s="64">
        <f t="shared" si="0"/>
        <v>150</v>
      </c>
      <c r="D31" s="3">
        <v>9102542</v>
      </c>
      <c r="E31" s="3"/>
      <c r="F31" s="3"/>
      <c r="G31" s="3"/>
      <c r="H31" s="3"/>
      <c r="I31" s="3"/>
      <c r="J31" s="7">
        <f t="shared" si="28"/>
        <v>45512.71</v>
      </c>
      <c r="K31" s="7">
        <f t="shared" si="29"/>
        <v>0</v>
      </c>
      <c r="L31" s="7">
        <f t="shared" si="30"/>
        <v>0</v>
      </c>
      <c r="M31" s="7">
        <f t="shared" si="31"/>
        <v>0</v>
      </c>
      <c r="N31" s="7">
        <f t="shared" si="32"/>
        <v>0</v>
      </c>
      <c r="O31" s="7">
        <f t="shared" si="33"/>
        <v>0</v>
      </c>
      <c r="P31" s="7">
        <f t="shared" si="34"/>
        <v>45512.71</v>
      </c>
      <c r="Q31" s="7"/>
      <c r="R31" s="7">
        <f t="shared" si="7"/>
        <v>100000</v>
      </c>
      <c r="S31" s="7"/>
      <c r="T31" s="30">
        <f t="shared" si="35"/>
        <v>0.45512710000000001</v>
      </c>
    </row>
    <row r="32" spans="1:20" x14ac:dyDescent="0.3">
      <c r="A32" s="1" t="s">
        <v>135</v>
      </c>
      <c r="B32" s="40">
        <v>45992</v>
      </c>
      <c r="C32" s="64">
        <f t="shared" si="0"/>
        <v>150</v>
      </c>
      <c r="D32" s="3">
        <v>7267891</v>
      </c>
      <c r="E32" s="3"/>
      <c r="F32" s="3"/>
      <c r="G32" s="3"/>
      <c r="H32" s="3"/>
      <c r="I32" s="3"/>
      <c r="J32" s="7">
        <f t="shared" si="28"/>
        <v>36339.454999999994</v>
      </c>
      <c r="K32" s="7">
        <f t="shared" si="29"/>
        <v>0</v>
      </c>
      <c r="L32" s="7">
        <f t="shared" si="30"/>
        <v>0</v>
      </c>
      <c r="M32" s="7">
        <f t="shared" si="31"/>
        <v>0</v>
      </c>
      <c r="N32" s="7">
        <f t="shared" si="32"/>
        <v>0</v>
      </c>
      <c r="O32" s="7">
        <f t="shared" si="33"/>
        <v>0</v>
      </c>
      <c r="P32" s="7">
        <f t="shared" si="34"/>
        <v>36339.454999999994</v>
      </c>
      <c r="Q32" s="7"/>
      <c r="R32" s="7">
        <f t="shared" si="7"/>
        <v>100000</v>
      </c>
      <c r="S32" s="7"/>
      <c r="T32" s="30">
        <f t="shared" si="35"/>
        <v>0.36339454999999993</v>
      </c>
    </row>
    <row r="33" spans="1:20" x14ac:dyDescent="0.3">
      <c r="A33" s="1" t="s">
        <v>52</v>
      </c>
      <c r="B33" s="40">
        <v>45413</v>
      </c>
      <c r="C33" s="64">
        <f t="shared" si="0"/>
        <v>729</v>
      </c>
      <c r="D33" s="3">
        <v>44210221</v>
      </c>
      <c r="E33" s="3"/>
      <c r="F33" s="3"/>
      <c r="G33" s="3"/>
      <c r="H33" s="3">
        <v>1275000</v>
      </c>
      <c r="I33" s="3"/>
      <c r="J33" s="7">
        <f t="shared" si="28"/>
        <v>221051.10499999998</v>
      </c>
      <c r="K33" s="7">
        <f t="shared" si="29"/>
        <v>0</v>
      </c>
      <c r="L33" s="7">
        <f t="shared" si="30"/>
        <v>0</v>
      </c>
      <c r="M33" s="7">
        <f t="shared" si="31"/>
        <v>0</v>
      </c>
      <c r="N33" s="7">
        <f t="shared" si="32"/>
        <v>4250</v>
      </c>
      <c r="O33" s="7">
        <f t="shared" si="33"/>
        <v>0</v>
      </c>
      <c r="P33" s="7">
        <f t="shared" si="34"/>
        <v>225301.10499999998</v>
      </c>
      <c r="Q33" s="7"/>
      <c r="R33" s="7">
        <f t="shared" si="7"/>
        <v>130000</v>
      </c>
      <c r="S33" s="7"/>
      <c r="T33" s="30">
        <f t="shared" si="35"/>
        <v>1.733085423076923</v>
      </c>
    </row>
    <row r="34" spans="1:20" x14ac:dyDescent="0.3">
      <c r="A34" s="41" t="s">
        <v>128</v>
      </c>
      <c r="B34" s="40">
        <v>45962</v>
      </c>
      <c r="C34" s="64">
        <f t="shared" si="0"/>
        <v>180</v>
      </c>
      <c r="D34" s="3"/>
      <c r="E34" s="3"/>
      <c r="F34" s="3"/>
      <c r="G34" s="3"/>
      <c r="H34" s="3">
        <v>465000</v>
      </c>
      <c r="I34" s="3"/>
      <c r="J34" s="7">
        <f t="shared" si="28"/>
        <v>0</v>
      </c>
      <c r="K34" s="7">
        <f t="shared" si="29"/>
        <v>0</v>
      </c>
      <c r="L34" s="7">
        <f t="shared" si="30"/>
        <v>0</v>
      </c>
      <c r="M34" s="7">
        <f t="shared" si="31"/>
        <v>0</v>
      </c>
      <c r="N34" s="7">
        <f t="shared" si="32"/>
        <v>1550</v>
      </c>
      <c r="O34" s="7">
        <f t="shared" si="33"/>
        <v>0</v>
      </c>
      <c r="P34" s="7">
        <f t="shared" si="34"/>
        <v>1550</v>
      </c>
      <c r="Q34" s="7"/>
      <c r="R34" s="7">
        <f t="shared" si="7"/>
        <v>100000</v>
      </c>
      <c r="S34" s="7"/>
      <c r="T34" s="30">
        <f t="shared" si="35"/>
        <v>1.55E-2</v>
      </c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28"/>
        <v>0</v>
      </c>
      <c r="K35" s="7">
        <f t="shared" si="29"/>
        <v>0</v>
      </c>
      <c r="L35" s="7">
        <f t="shared" si="30"/>
        <v>0</v>
      </c>
      <c r="M35" s="7">
        <f t="shared" si="31"/>
        <v>0</v>
      </c>
      <c r="N35" s="7">
        <f t="shared" si="32"/>
        <v>0</v>
      </c>
      <c r="O35" s="7">
        <f t="shared" si="33"/>
        <v>0</v>
      </c>
      <c r="P35" s="7">
        <f t="shared" si="34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28"/>
        <v>0</v>
      </c>
      <c r="K36" s="7">
        <f t="shared" si="29"/>
        <v>0</v>
      </c>
      <c r="L36" s="7">
        <f t="shared" si="30"/>
        <v>0</v>
      </c>
      <c r="M36" s="7">
        <f t="shared" si="31"/>
        <v>0</v>
      </c>
      <c r="N36" s="7">
        <f t="shared" si="32"/>
        <v>0</v>
      </c>
      <c r="O36" s="7">
        <f t="shared" si="33"/>
        <v>0</v>
      </c>
      <c r="P36" s="7">
        <f t="shared" si="34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28"/>
        <v>0</v>
      </c>
      <c r="K37" s="7">
        <f t="shared" si="29"/>
        <v>0</v>
      </c>
      <c r="L37" s="7">
        <f t="shared" si="30"/>
        <v>0</v>
      </c>
      <c r="M37" s="7">
        <f t="shared" si="31"/>
        <v>0</v>
      </c>
      <c r="N37" s="7">
        <f t="shared" si="32"/>
        <v>0</v>
      </c>
      <c r="O37" s="7">
        <f t="shared" si="33"/>
        <v>0</v>
      </c>
      <c r="P37" s="7">
        <f t="shared" si="34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489274191</v>
      </c>
      <c r="E38" s="16">
        <f t="shared" ref="E38:K38" si="36">SUM(E3:E37)</f>
        <v>0</v>
      </c>
      <c r="F38" s="16">
        <f t="shared" si="36"/>
        <v>0</v>
      </c>
      <c r="G38" s="16">
        <f t="shared" si="36"/>
        <v>0</v>
      </c>
      <c r="H38" s="16">
        <f t="shared" si="36"/>
        <v>64572000</v>
      </c>
      <c r="I38" s="16">
        <f t="shared" si="36"/>
        <v>0</v>
      </c>
      <c r="J38" s="16">
        <f t="shared" si="36"/>
        <v>2446370.9550000001</v>
      </c>
      <c r="K38" s="16">
        <f t="shared" si="36"/>
        <v>0</v>
      </c>
      <c r="L38" s="16">
        <f t="shared" ref="L38" si="37">SUM(L3:L37)</f>
        <v>0</v>
      </c>
      <c r="M38" s="16">
        <f t="shared" ref="M38" si="38">SUM(M3:M37)</f>
        <v>0</v>
      </c>
      <c r="N38" s="16">
        <f t="shared" ref="N38" si="39">SUM(N3:N37)</f>
        <v>215240</v>
      </c>
      <c r="O38" s="16">
        <f t="shared" ref="O38" si="40">SUM(O3:O37)</f>
        <v>0</v>
      </c>
      <c r="P38" s="16">
        <f t="shared" ref="P38" si="41">SUM(P3:P37)</f>
        <v>2661610.9549999996</v>
      </c>
      <c r="Q38" s="16">
        <f t="shared" ref="Q38:R38" si="42">SUM(Q3:Q37)</f>
        <v>0</v>
      </c>
      <c r="R38" s="16">
        <f t="shared" si="42"/>
        <v>3455000</v>
      </c>
      <c r="S38" s="16"/>
      <c r="T38" s="17"/>
    </row>
    <row r="41" spans="1:20" x14ac:dyDescent="0.3">
      <c r="A41" s="4">
        <v>46142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667</v>
      </c>
      <c r="D43" s="7"/>
      <c r="E43" s="7"/>
      <c r="F43" s="7"/>
      <c r="G43" s="7">
        <v>559912</v>
      </c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5599.12</v>
      </c>
      <c r="N43" s="7">
        <f>H43*4%/12</f>
        <v>0</v>
      </c>
      <c r="O43" s="7">
        <f>I43*6.5%</f>
        <v>0</v>
      </c>
      <c r="P43" s="7">
        <f>J43+K43+L43+M43+N43+O43</f>
        <v>5599.12</v>
      </c>
      <c r="Q43" s="7"/>
      <c r="R43" s="7">
        <f>IF(C43&gt;730,195000,IF(C43&gt;545,180000,IF(C43&gt;455,165000,IF(C43&gt;=1,150000,0))))</f>
        <v>180000</v>
      </c>
      <c r="S43" s="7"/>
      <c r="T43" s="30">
        <f>P43/R43</f>
        <v>3.1106222222222223E-2</v>
      </c>
    </row>
    <row r="44" spans="1:20" x14ac:dyDescent="0.3">
      <c r="A44" s="1" t="s">
        <v>189</v>
      </c>
      <c r="B44" s="40">
        <v>45962</v>
      </c>
      <c r="C44" s="64">
        <f t="shared" ref="C44:C62" si="43">$A$1-B44</f>
        <v>180</v>
      </c>
      <c r="D44" s="7"/>
      <c r="E44" s="7"/>
      <c r="F44" s="7"/>
      <c r="G44" s="7">
        <v>4833507</v>
      </c>
      <c r="H44" s="7"/>
      <c r="I44" s="7">
        <v>135777</v>
      </c>
      <c r="J44" s="7">
        <f t="shared" ref="J44:J52" si="44">D44*6%/12</f>
        <v>0</v>
      </c>
      <c r="K44" s="7">
        <f t="shared" ref="K44:K52" si="45">E44*10%/12</f>
        <v>0</v>
      </c>
      <c r="L44" s="7">
        <f t="shared" ref="L44:L52" si="46">F44*12%/12</f>
        <v>0</v>
      </c>
      <c r="M44" s="7">
        <f>G44*12%/12</f>
        <v>48335.07</v>
      </c>
      <c r="N44" s="7">
        <f t="shared" ref="N44:N52" si="47">H44*4%/12</f>
        <v>0</v>
      </c>
      <c r="O44" s="7">
        <f t="shared" ref="O44:O62" si="48">I44*6.5%</f>
        <v>8825.505000000001</v>
      </c>
      <c r="P44" s="7">
        <f t="shared" ref="P44:P52" si="49">J44+K44+L44+M44+N44+O44</f>
        <v>57160.574999999997</v>
      </c>
      <c r="Q44" s="7"/>
      <c r="R44" s="7">
        <f t="shared" ref="R44:R62" si="50">IF(C44&gt;730,195000,IF(C44&gt;545,180000,IF(C44&gt;455,165000,IF(C44&gt;=1,150000,0))))</f>
        <v>150000</v>
      </c>
      <c r="S44" s="7"/>
      <c r="T44" s="30">
        <f t="shared" ref="T44:T52" si="51">P44/R44</f>
        <v>0.38107049999999998</v>
      </c>
    </row>
    <row r="45" spans="1:20" x14ac:dyDescent="0.3">
      <c r="A45" s="1" t="s">
        <v>190</v>
      </c>
      <c r="B45" s="40">
        <v>44921</v>
      </c>
      <c r="C45" s="64">
        <f t="shared" si="43"/>
        <v>1221</v>
      </c>
      <c r="D45" s="7"/>
      <c r="E45" s="7"/>
      <c r="F45" s="7"/>
      <c r="G45" s="7">
        <v>16750748.050000016</v>
      </c>
      <c r="H45" s="7"/>
      <c r="I45" s="7">
        <v>497590</v>
      </c>
      <c r="J45" s="7">
        <f t="shared" si="44"/>
        <v>0</v>
      </c>
      <c r="K45" s="7">
        <f t="shared" si="45"/>
        <v>0</v>
      </c>
      <c r="L45" s="7">
        <f t="shared" si="46"/>
        <v>0</v>
      </c>
      <c r="M45" s="7">
        <f t="shared" ref="M45:M52" si="52">G45*12%/12</f>
        <v>167507.48050000015</v>
      </c>
      <c r="N45" s="7">
        <f t="shared" si="47"/>
        <v>0</v>
      </c>
      <c r="O45" s="7">
        <f t="shared" si="48"/>
        <v>32343.350000000002</v>
      </c>
      <c r="P45" s="7">
        <f t="shared" si="49"/>
        <v>199850.83050000016</v>
      </c>
      <c r="Q45" s="7"/>
      <c r="R45" s="7">
        <f t="shared" si="50"/>
        <v>195000</v>
      </c>
      <c r="S45" s="7"/>
      <c r="T45" s="30">
        <f t="shared" si="51"/>
        <v>1.0248760538461545</v>
      </c>
    </row>
    <row r="46" spans="1:20" x14ac:dyDescent="0.3">
      <c r="A46" s="1" t="s">
        <v>191</v>
      </c>
      <c r="B46" s="40">
        <v>44901</v>
      </c>
      <c r="C46" s="64">
        <f t="shared" si="43"/>
        <v>1241</v>
      </c>
      <c r="D46" s="7"/>
      <c r="E46" s="7"/>
      <c r="F46" s="7"/>
      <c r="G46" s="7">
        <v>31403213.549999971</v>
      </c>
      <c r="H46" s="7"/>
      <c r="I46" s="7">
        <v>476472</v>
      </c>
      <c r="J46" s="7">
        <f t="shared" si="44"/>
        <v>0</v>
      </c>
      <c r="K46" s="7">
        <f t="shared" si="45"/>
        <v>0</v>
      </c>
      <c r="L46" s="7">
        <f t="shared" si="46"/>
        <v>0</v>
      </c>
      <c r="M46" s="7">
        <f t="shared" si="52"/>
        <v>314032.13549999968</v>
      </c>
      <c r="N46" s="7">
        <f t="shared" si="47"/>
        <v>0</v>
      </c>
      <c r="O46" s="7">
        <f t="shared" si="48"/>
        <v>30970.68</v>
      </c>
      <c r="P46" s="7">
        <f t="shared" si="49"/>
        <v>345002.81549999968</v>
      </c>
      <c r="Q46" s="7"/>
      <c r="R46" s="7">
        <f t="shared" si="50"/>
        <v>195000</v>
      </c>
      <c r="S46" s="7"/>
      <c r="T46" s="30">
        <f t="shared" si="51"/>
        <v>1.769245207692306</v>
      </c>
    </row>
    <row r="47" spans="1:20" x14ac:dyDescent="0.3">
      <c r="A47" s="1" t="s">
        <v>192</v>
      </c>
      <c r="B47" s="40">
        <v>45506</v>
      </c>
      <c r="C47" s="64">
        <f t="shared" si="43"/>
        <v>636</v>
      </c>
      <c r="D47" s="7"/>
      <c r="E47" s="7"/>
      <c r="F47" s="7"/>
      <c r="G47" s="7">
        <v>9140628.0499999989</v>
      </c>
      <c r="H47" s="7"/>
      <c r="I47" s="7">
        <v>65000</v>
      </c>
      <c r="J47" s="7">
        <f t="shared" si="44"/>
        <v>0</v>
      </c>
      <c r="K47" s="7">
        <f t="shared" si="45"/>
        <v>0</v>
      </c>
      <c r="L47" s="7">
        <f t="shared" si="46"/>
        <v>0</v>
      </c>
      <c r="M47" s="7">
        <f t="shared" si="52"/>
        <v>91406.280499999993</v>
      </c>
      <c r="N47" s="7">
        <f t="shared" si="47"/>
        <v>0</v>
      </c>
      <c r="O47" s="7">
        <f t="shared" si="48"/>
        <v>4225</v>
      </c>
      <c r="P47" s="7">
        <f t="shared" si="49"/>
        <v>95631.280499999993</v>
      </c>
      <c r="Q47" s="7"/>
      <c r="R47" s="7">
        <f t="shared" si="50"/>
        <v>180000</v>
      </c>
      <c r="S47" s="7"/>
      <c r="T47" s="30">
        <f t="shared" si="51"/>
        <v>0.53128489166666659</v>
      </c>
    </row>
    <row r="48" spans="1:20" x14ac:dyDescent="0.3">
      <c r="A48" s="1" t="s">
        <v>193</v>
      </c>
      <c r="B48" s="40">
        <v>45506</v>
      </c>
      <c r="C48" s="64">
        <f t="shared" si="43"/>
        <v>636</v>
      </c>
      <c r="D48" s="7"/>
      <c r="E48" s="7"/>
      <c r="F48" s="7"/>
      <c r="G48" s="7">
        <v>19798747.739999998</v>
      </c>
      <c r="H48" s="7"/>
      <c r="I48" s="7">
        <v>201036</v>
      </c>
      <c r="J48" s="7">
        <f t="shared" si="44"/>
        <v>0</v>
      </c>
      <c r="K48" s="7">
        <f t="shared" si="45"/>
        <v>0</v>
      </c>
      <c r="L48" s="7">
        <f t="shared" si="46"/>
        <v>0</v>
      </c>
      <c r="M48" s="7">
        <f t="shared" si="52"/>
        <v>197987.47739999997</v>
      </c>
      <c r="N48" s="7">
        <f t="shared" si="47"/>
        <v>0</v>
      </c>
      <c r="O48" s="7">
        <f t="shared" si="48"/>
        <v>13067.34</v>
      </c>
      <c r="P48" s="7">
        <f t="shared" si="49"/>
        <v>211054.81739999997</v>
      </c>
      <c r="Q48" s="7"/>
      <c r="R48" s="7">
        <f t="shared" si="50"/>
        <v>180000</v>
      </c>
      <c r="S48" s="7"/>
      <c r="T48" s="30">
        <f t="shared" si="51"/>
        <v>1.1725267633333332</v>
      </c>
    </row>
    <row r="49" spans="1:20" x14ac:dyDescent="0.3">
      <c r="A49" s="1" t="s">
        <v>194</v>
      </c>
      <c r="B49" s="40">
        <v>45962</v>
      </c>
      <c r="C49" s="64">
        <f t="shared" si="43"/>
        <v>180</v>
      </c>
      <c r="D49" s="7"/>
      <c r="E49" s="7"/>
      <c r="F49" s="7"/>
      <c r="G49" s="7">
        <v>972965</v>
      </c>
      <c r="H49" s="7"/>
      <c r="I49" s="7"/>
      <c r="J49" s="7">
        <f t="shared" si="44"/>
        <v>0</v>
      </c>
      <c r="K49" s="7">
        <f t="shared" si="45"/>
        <v>0</v>
      </c>
      <c r="L49" s="7">
        <f t="shared" si="46"/>
        <v>0</v>
      </c>
      <c r="M49" s="7">
        <f t="shared" si="52"/>
        <v>9729.65</v>
      </c>
      <c r="N49" s="7">
        <f t="shared" si="47"/>
        <v>0</v>
      </c>
      <c r="O49" s="7">
        <f t="shared" si="48"/>
        <v>0</v>
      </c>
      <c r="P49" s="7">
        <f t="shared" si="49"/>
        <v>9729.65</v>
      </c>
      <c r="Q49" s="7"/>
      <c r="R49" s="7">
        <f t="shared" si="50"/>
        <v>150000</v>
      </c>
      <c r="S49" s="7"/>
      <c r="T49" s="30">
        <f t="shared" si="51"/>
        <v>6.4864333333333329E-2</v>
      </c>
    </row>
    <row r="50" spans="1:20" x14ac:dyDescent="0.3">
      <c r="A50" s="1" t="s">
        <v>195</v>
      </c>
      <c r="B50" s="40">
        <v>45475</v>
      </c>
      <c r="C50" s="64">
        <f t="shared" si="43"/>
        <v>667</v>
      </c>
      <c r="D50" s="7"/>
      <c r="E50" s="7"/>
      <c r="F50" s="7"/>
      <c r="G50" s="7">
        <v>19232441.680000007</v>
      </c>
      <c r="H50" s="7"/>
      <c r="I50" s="7">
        <v>476154</v>
      </c>
      <c r="J50" s="7">
        <f t="shared" si="44"/>
        <v>0</v>
      </c>
      <c r="K50" s="7">
        <f t="shared" si="45"/>
        <v>0</v>
      </c>
      <c r="L50" s="7">
        <f t="shared" si="46"/>
        <v>0</v>
      </c>
      <c r="M50" s="7">
        <f t="shared" si="52"/>
        <v>192324.41680000004</v>
      </c>
      <c r="N50" s="7">
        <f t="shared" si="47"/>
        <v>0</v>
      </c>
      <c r="O50" s="7">
        <f t="shared" si="48"/>
        <v>30950.010000000002</v>
      </c>
      <c r="P50" s="7">
        <f t="shared" si="49"/>
        <v>223274.42680000004</v>
      </c>
      <c r="Q50" s="7"/>
      <c r="R50" s="7">
        <f t="shared" si="50"/>
        <v>180000</v>
      </c>
      <c r="S50" s="7"/>
      <c r="T50" s="30">
        <f t="shared" si="51"/>
        <v>1.2404134822222224</v>
      </c>
    </row>
    <row r="51" spans="1:20" x14ac:dyDescent="0.3">
      <c r="A51" s="1" t="s">
        <v>196</v>
      </c>
      <c r="B51" s="40">
        <v>45962</v>
      </c>
      <c r="C51" s="64">
        <f t="shared" si="43"/>
        <v>180</v>
      </c>
      <c r="D51" s="7"/>
      <c r="E51" s="7"/>
      <c r="F51" s="7"/>
      <c r="G51" s="7">
        <v>7497792</v>
      </c>
      <c r="H51" s="7"/>
      <c r="I51" s="7">
        <v>993485</v>
      </c>
      <c r="J51" s="7">
        <f t="shared" si="44"/>
        <v>0</v>
      </c>
      <c r="K51" s="7">
        <f t="shared" si="45"/>
        <v>0</v>
      </c>
      <c r="L51" s="7">
        <f t="shared" si="46"/>
        <v>0</v>
      </c>
      <c r="M51" s="7">
        <f t="shared" si="52"/>
        <v>74977.919999999998</v>
      </c>
      <c r="N51" s="7">
        <f t="shared" si="47"/>
        <v>0</v>
      </c>
      <c r="O51" s="7">
        <f t="shared" si="48"/>
        <v>64576.525000000001</v>
      </c>
      <c r="P51" s="7">
        <f t="shared" si="49"/>
        <v>139554.44500000001</v>
      </c>
      <c r="Q51" s="7"/>
      <c r="R51" s="7">
        <f t="shared" si="50"/>
        <v>150000</v>
      </c>
      <c r="S51" s="7"/>
      <c r="T51" s="30">
        <f t="shared" si="51"/>
        <v>0.93036296666666674</v>
      </c>
    </row>
    <row r="52" spans="1:20" x14ac:dyDescent="0.3">
      <c r="A52" s="1" t="s">
        <v>197</v>
      </c>
      <c r="B52" s="40">
        <v>44995</v>
      </c>
      <c r="C52" s="64">
        <f t="shared" si="43"/>
        <v>1147</v>
      </c>
      <c r="D52" s="7"/>
      <c r="E52" s="7"/>
      <c r="F52" s="7"/>
      <c r="G52" s="7">
        <v>17434017.740000017</v>
      </c>
      <c r="H52" s="7"/>
      <c r="I52" s="7">
        <v>140777</v>
      </c>
      <c r="J52" s="7">
        <f t="shared" si="44"/>
        <v>0</v>
      </c>
      <c r="K52" s="7">
        <f t="shared" si="45"/>
        <v>0</v>
      </c>
      <c r="L52" s="7">
        <f t="shared" si="46"/>
        <v>0</v>
      </c>
      <c r="M52" s="7">
        <f t="shared" si="52"/>
        <v>174340.17740000016</v>
      </c>
      <c r="N52" s="7">
        <f t="shared" si="47"/>
        <v>0</v>
      </c>
      <c r="O52" s="7">
        <f t="shared" si="48"/>
        <v>9150.505000000001</v>
      </c>
      <c r="P52" s="7">
        <f t="shared" si="49"/>
        <v>183490.68240000017</v>
      </c>
      <c r="Q52" s="7"/>
      <c r="R52" s="7">
        <f t="shared" si="50"/>
        <v>195000</v>
      </c>
      <c r="S52" s="7"/>
      <c r="T52" s="30">
        <f t="shared" si="51"/>
        <v>0.94097785846153936</v>
      </c>
    </row>
    <row r="53" spans="1:20" x14ac:dyDescent="0.3">
      <c r="A53" s="1" t="s">
        <v>198</v>
      </c>
      <c r="B53" s="40">
        <v>45962</v>
      </c>
      <c r="C53" s="64">
        <f t="shared" si="43"/>
        <v>180</v>
      </c>
      <c r="D53" s="7"/>
      <c r="E53" s="7"/>
      <c r="F53" s="7"/>
      <c r="G53" s="7">
        <v>12250842</v>
      </c>
      <c r="H53" s="7"/>
      <c r="I53" s="7">
        <v>1384475</v>
      </c>
      <c r="J53" s="7">
        <f t="shared" ref="J53:J62" si="53">D53*6%/12</f>
        <v>0</v>
      </c>
      <c r="K53" s="7">
        <f t="shared" ref="K53:K62" si="54">E53*10%/12</f>
        <v>0</v>
      </c>
      <c r="L53" s="7">
        <f t="shared" ref="L53:L62" si="55">F53*12%/12</f>
        <v>0</v>
      </c>
      <c r="M53" s="7">
        <f t="shared" ref="M53:M62" si="56">G53*12%/12</f>
        <v>122508.42</v>
      </c>
      <c r="N53" s="7">
        <f t="shared" ref="N53:N62" si="57">H53*4%/12</f>
        <v>0</v>
      </c>
      <c r="O53" s="7">
        <f t="shared" si="48"/>
        <v>89990.875</v>
      </c>
      <c r="P53" s="7">
        <f t="shared" ref="P53:P62" si="58">J53+K53+L53+M53+N53+O53</f>
        <v>212499.29499999998</v>
      </c>
      <c r="Q53" s="7"/>
      <c r="R53" s="7">
        <f t="shared" si="50"/>
        <v>150000</v>
      </c>
      <c r="S53" s="7"/>
      <c r="T53" s="30">
        <f t="shared" ref="T53:T62" si="59">P53/R53</f>
        <v>1.4166619666666667</v>
      </c>
    </row>
    <row r="54" spans="1:20" x14ac:dyDescent="0.3">
      <c r="A54" s="1" t="s">
        <v>199</v>
      </c>
      <c r="B54" s="40">
        <v>45506</v>
      </c>
      <c r="C54" s="64">
        <f t="shared" si="43"/>
        <v>636</v>
      </c>
      <c r="D54" s="7"/>
      <c r="E54" s="7"/>
      <c r="F54" s="7"/>
      <c r="G54" s="7">
        <v>25298918.970000051</v>
      </c>
      <c r="H54" s="7"/>
      <c r="I54" s="7">
        <v>1127721</v>
      </c>
      <c r="J54" s="7">
        <f t="shared" si="53"/>
        <v>0</v>
      </c>
      <c r="K54" s="7">
        <f t="shared" si="54"/>
        <v>0</v>
      </c>
      <c r="L54" s="7">
        <f t="shared" si="55"/>
        <v>0</v>
      </c>
      <c r="M54" s="7">
        <f t="shared" si="56"/>
        <v>252989.18970000048</v>
      </c>
      <c r="N54" s="7">
        <f t="shared" si="57"/>
        <v>0</v>
      </c>
      <c r="O54" s="7">
        <f t="shared" si="48"/>
        <v>73301.865000000005</v>
      </c>
      <c r="P54" s="7">
        <f t="shared" si="58"/>
        <v>326291.0547000005</v>
      </c>
      <c r="Q54" s="7"/>
      <c r="R54" s="7">
        <f t="shared" si="50"/>
        <v>180000</v>
      </c>
      <c r="S54" s="7"/>
      <c r="T54" s="30">
        <f t="shared" si="59"/>
        <v>1.8127280816666695</v>
      </c>
    </row>
    <row r="55" spans="1:20" x14ac:dyDescent="0.3">
      <c r="A55" s="1" t="s">
        <v>200</v>
      </c>
      <c r="B55" s="40">
        <v>45962</v>
      </c>
      <c r="C55" s="64">
        <f t="shared" si="43"/>
        <v>180</v>
      </c>
      <c r="D55" s="7"/>
      <c r="E55" s="7"/>
      <c r="F55" s="7"/>
      <c r="G55" s="7">
        <v>6429037</v>
      </c>
      <c r="H55" s="7"/>
      <c r="I55" s="7">
        <v>990026</v>
      </c>
      <c r="J55" s="7">
        <f t="shared" si="53"/>
        <v>0</v>
      </c>
      <c r="K55" s="7">
        <f t="shared" si="54"/>
        <v>0</v>
      </c>
      <c r="L55" s="7">
        <f t="shared" si="55"/>
        <v>0</v>
      </c>
      <c r="M55" s="7">
        <f t="shared" si="56"/>
        <v>64290.369999999995</v>
      </c>
      <c r="N55" s="7">
        <f t="shared" si="57"/>
        <v>0</v>
      </c>
      <c r="O55" s="7">
        <f t="shared" si="48"/>
        <v>64351.69</v>
      </c>
      <c r="P55" s="7">
        <f t="shared" si="58"/>
        <v>128642.06</v>
      </c>
      <c r="Q55" s="7"/>
      <c r="R55" s="7">
        <f t="shared" si="50"/>
        <v>150000</v>
      </c>
      <c r="S55" s="7"/>
      <c r="T55" s="30">
        <f t="shared" si="59"/>
        <v>0.85761373333333335</v>
      </c>
    </row>
    <row r="56" spans="1:20" x14ac:dyDescent="0.3">
      <c r="A56" s="1" t="s">
        <v>201</v>
      </c>
      <c r="B56" s="40">
        <v>45962</v>
      </c>
      <c r="C56" s="64">
        <f t="shared" si="43"/>
        <v>180</v>
      </c>
      <c r="D56" s="7"/>
      <c r="E56" s="7"/>
      <c r="F56" s="7"/>
      <c r="G56" s="7">
        <v>5511537</v>
      </c>
      <c r="H56" s="7"/>
      <c r="I56" s="7">
        <v>801590</v>
      </c>
      <c r="J56" s="7">
        <f t="shared" si="53"/>
        <v>0</v>
      </c>
      <c r="K56" s="7">
        <f t="shared" si="54"/>
        <v>0</v>
      </c>
      <c r="L56" s="7">
        <f t="shared" si="55"/>
        <v>0</v>
      </c>
      <c r="M56" s="7">
        <f t="shared" si="56"/>
        <v>55115.369999999995</v>
      </c>
      <c r="N56" s="7">
        <f t="shared" si="57"/>
        <v>0</v>
      </c>
      <c r="O56" s="7">
        <f t="shared" si="48"/>
        <v>52103.35</v>
      </c>
      <c r="P56" s="7">
        <f t="shared" si="58"/>
        <v>107218.72</v>
      </c>
      <c r="Q56" s="7"/>
      <c r="R56" s="7">
        <f t="shared" si="50"/>
        <v>150000</v>
      </c>
      <c r="S56" s="7"/>
      <c r="T56" s="30">
        <f t="shared" si="59"/>
        <v>0.71479146666666671</v>
      </c>
    </row>
    <row r="57" spans="1:20" x14ac:dyDescent="0.3">
      <c r="A57" s="1" t="s">
        <v>202</v>
      </c>
      <c r="B57" s="40">
        <v>44901</v>
      </c>
      <c r="C57" s="64">
        <f t="shared" si="43"/>
        <v>1241</v>
      </c>
      <c r="D57" s="7"/>
      <c r="E57" s="7"/>
      <c r="F57" s="7"/>
      <c r="G57" s="7">
        <v>22023267.290000033</v>
      </c>
      <c r="H57" s="7"/>
      <c r="I57" s="7">
        <v>546049</v>
      </c>
      <c r="J57" s="7">
        <f t="shared" si="53"/>
        <v>0</v>
      </c>
      <c r="K57" s="7">
        <f t="shared" si="54"/>
        <v>0</v>
      </c>
      <c r="L57" s="7">
        <f t="shared" si="55"/>
        <v>0</v>
      </c>
      <c r="M57" s="7">
        <f t="shared" si="56"/>
        <v>220232.67290000033</v>
      </c>
      <c r="N57" s="7">
        <f t="shared" si="57"/>
        <v>0</v>
      </c>
      <c r="O57" s="7">
        <f t="shared" si="48"/>
        <v>35493.184999999998</v>
      </c>
      <c r="P57" s="7">
        <f t="shared" si="58"/>
        <v>255725.85790000032</v>
      </c>
      <c r="Q57" s="7"/>
      <c r="R57" s="7">
        <f t="shared" si="50"/>
        <v>195000</v>
      </c>
      <c r="S57" s="7"/>
      <c r="T57" s="30">
        <f t="shared" si="59"/>
        <v>1.3114146558974376</v>
      </c>
    </row>
    <row r="58" spans="1:20" x14ac:dyDescent="0.3">
      <c r="A58" s="1" t="s">
        <v>203</v>
      </c>
      <c r="B58" s="40">
        <v>44901</v>
      </c>
      <c r="C58" s="64">
        <f t="shared" si="43"/>
        <v>1241</v>
      </c>
      <c r="D58" s="7"/>
      <c r="E58" s="7"/>
      <c r="F58" s="7"/>
      <c r="G58" s="7">
        <v>31939489.490000028</v>
      </c>
      <c r="H58" s="7"/>
      <c r="I58" s="7">
        <v>1397334</v>
      </c>
      <c r="J58" s="7">
        <f t="shared" si="53"/>
        <v>0</v>
      </c>
      <c r="K58" s="7">
        <f t="shared" si="54"/>
        <v>0</v>
      </c>
      <c r="L58" s="7">
        <f t="shared" si="55"/>
        <v>0</v>
      </c>
      <c r="M58" s="7">
        <f t="shared" si="56"/>
        <v>319394.89490000025</v>
      </c>
      <c r="N58" s="7">
        <f t="shared" si="57"/>
        <v>0</v>
      </c>
      <c r="O58" s="7">
        <f t="shared" si="48"/>
        <v>90826.71</v>
      </c>
      <c r="P58" s="7">
        <f t="shared" si="58"/>
        <v>410221.60490000027</v>
      </c>
      <c r="Q58" s="7"/>
      <c r="R58" s="7">
        <f t="shared" si="50"/>
        <v>195000</v>
      </c>
      <c r="S58" s="7"/>
      <c r="T58" s="30">
        <f t="shared" si="59"/>
        <v>2.1037005379487193</v>
      </c>
    </row>
    <row r="59" spans="1:20" x14ac:dyDescent="0.3">
      <c r="A59" s="1" t="s">
        <v>204</v>
      </c>
      <c r="B59" s="40">
        <v>45962</v>
      </c>
      <c r="C59" s="64">
        <f t="shared" si="43"/>
        <v>180</v>
      </c>
      <c r="D59" s="7"/>
      <c r="E59" s="7"/>
      <c r="F59" s="7"/>
      <c r="G59" s="7">
        <v>11378747</v>
      </c>
      <c r="H59" s="7"/>
      <c r="I59" s="7">
        <v>1038285</v>
      </c>
      <c r="J59" s="7">
        <f t="shared" si="53"/>
        <v>0</v>
      </c>
      <c r="K59" s="7">
        <f t="shared" si="54"/>
        <v>0</v>
      </c>
      <c r="L59" s="7">
        <f t="shared" si="55"/>
        <v>0</v>
      </c>
      <c r="M59" s="7">
        <f t="shared" si="56"/>
        <v>113787.46999999999</v>
      </c>
      <c r="N59" s="7">
        <f t="shared" si="57"/>
        <v>0</v>
      </c>
      <c r="O59" s="7">
        <f t="shared" si="48"/>
        <v>67488.525000000009</v>
      </c>
      <c r="P59" s="7">
        <f t="shared" si="58"/>
        <v>181275.995</v>
      </c>
      <c r="Q59" s="7"/>
      <c r="R59" s="7">
        <f t="shared" si="50"/>
        <v>150000</v>
      </c>
      <c r="S59" s="7"/>
      <c r="T59" s="30">
        <f t="shared" si="59"/>
        <v>1.2085066333333334</v>
      </c>
    </row>
    <row r="60" spans="1:20" x14ac:dyDescent="0.3">
      <c r="A60" s="1" t="s">
        <v>205</v>
      </c>
      <c r="B60" s="40">
        <v>45962</v>
      </c>
      <c r="C60" s="64">
        <f t="shared" si="43"/>
        <v>180</v>
      </c>
      <c r="D60" s="7"/>
      <c r="E60" s="7"/>
      <c r="F60" s="7"/>
      <c r="G60" s="7">
        <v>858658</v>
      </c>
      <c r="H60" s="7"/>
      <c r="I60" s="7"/>
      <c r="J60" s="7">
        <f t="shared" si="53"/>
        <v>0</v>
      </c>
      <c r="K60" s="7">
        <f t="shared" si="54"/>
        <v>0</v>
      </c>
      <c r="L60" s="7">
        <f t="shared" si="55"/>
        <v>0</v>
      </c>
      <c r="M60" s="7">
        <f t="shared" si="56"/>
        <v>8586.58</v>
      </c>
      <c r="N60" s="7">
        <f t="shared" si="57"/>
        <v>0</v>
      </c>
      <c r="O60" s="7">
        <f t="shared" si="48"/>
        <v>0</v>
      </c>
      <c r="P60" s="7">
        <f t="shared" si="58"/>
        <v>8586.58</v>
      </c>
      <c r="Q60" s="7"/>
      <c r="R60" s="7">
        <f t="shared" si="50"/>
        <v>150000</v>
      </c>
      <c r="S60" s="7"/>
      <c r="T60" s="30">
        <f t="shared" si="59"/>
        <v>5.7243866666666664E-2</v>
      </c>
    </row>
    <row r="61" spans="1:20" x14ac:dyDescent="0.3">
      <c r="A61" s="1" t="s">
        <v>206</v>
      </c>
      <c r="B61" s="40">
        <v>45962</v>
      </c>
      <c r="C61" s="64">
        <f t="shared" si="43"/>
        <v>180</v>
      </c>
      <c r="D61" s="7"/>
      <c r="E61" s="7"/>
      <c r="F61" s="7"/>
      <c r="G61" s="7">
        <v>9001764</v>
      </c>
      <c r="H61" s="7"/>
      <c r="I61" s="7">
        <v>495272</v>
      </c>
      <c r="J61" s="7">
        <f t="shared" si="53"/>
        <v>0</v>
      </c>
      <c r="K61" s="7">
        <f t="shared" si="54"/>
        <v>0</v>
      </c>
      <c r="L61" s="7">
        <f t="shared" si="55"/>
        <v>0</v>
      </c>
      <c r="M61" s="7">
        <f t="shared" si="56"/>
        <v>90017.64</v>
      </c>
      <c r="N61" s="7">
        <f t="shared" si="57"/>
        <v>0</v>
      </c>
      <c r="O61" s="7">
        <f t="shared" si="48"/>
        <v>32192.68</v>
      </c>
      <c r="P61" s="7">
        <f t="shared" si="58"/>
        <v>122210.32</v>
      </c>
      <c r="Q61" s="7"/>
      <c r="R61" s="7">
        <f t="shared" si="50"/>
        <v>150000</v>
      </c>
      <c r="S61" s="7"/>
      <c r="T61" s="30">
        <f t="shared" si="59"/>
        <v>0.81473546666666674</v>
      </c>
    </row>
    <row r="62" spans="1:20" x14ac:dyDescent="0.3">
      <c r="A62" s="1" t="s">
        <v>207</v>
      </c>
      <c r="B62" s="40">
        <v>45962</v>
      </c>
      <c r="C62" s="64">
        <f t="shared" si="43"/>
        <v>180</v>
      </c>
      <c r="D62" s="7"/>
      <c r="E62" s="7"/>
      <c r="F62" s="7"/>
      <c r="G62" s="7">
        <v>2116593</v>
      </c>
      <c r="H62" s="7"/>
      <c r="I62" s="7">
        <v>135518</v>
      </c>
      <c r="J62" s="7">
        <f t="shared" si="53"/>
        <v>0</v>
      </c>
      <c r="K62" s="7">
        <f t="shared" si="54"/>
        <v>0</v>
      </c>
      <c r="L62" s="7">
        <f t="shared" si="55"/>
        <v>0</v>
      </c>
      <c r="M62" s="7">
        <f t="shared" si="56"/>
        <v>21165.93</v>
      </c>
      <c r="N62" s="7">
        <f t="shared" si="57"/>
        <v>0</v>
      </c>
      <c r="O62" s="7">
        <f t="shared" si="48"/>
        <v>8808.67</v>
      </c>
      <c r="P62" s="7">
        <f t="shared" si="58"/>
        <v>29974.6</v>
      </c>
      <c r="Q62" s="7"/>
      <c r="R62" s="7">
        <f t="shared" si="50"/>
        <v>150000</v>
      </c>
      <c r="S62" s="7"/>
      <c r="T62" s="30">
        <f t="shared" si="59"/>
        <v>0.19983066666666666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60">SUM(E43:E64)</f>
        <v>0</v>
      </c>
      <c r="F65" s="10">
        <f t="shared" si="60"/>
        <v>0</v>
      </c>
      <c r="G65" s="10">
        <f t="shared" si="60"/>
        <v>254432826.56000012</v>
      </c>
      <c r="H65" s="10">
        <f t="shared" si="60"/>
        <v>0</v>
      </c>
      <c r="I65" s="10">
        <f t="shared" si="60"/>
        <v>10902561</v>
      </c>
      <c r="J65" s="10">
        <f t="shared" si="60"/>
        <v>0</v>
      </c>
      <c r="K65" s="10">
        <f t="shared" si="60"/>
        <v>0</v>
      </c>
      <c r="L65" s="10">
        <f t="shared" si="60"/>
        <v>0</v>
      </c>
      <c r="M65" s="10">
        <f t="shared" si="60"/>
        <v>2544328.2656000019</v>
      </c>
      <c r="N65" s="10">
        <f t="shared" si="60"/>
        <v>0</v>
      </c>
      <c r="O65" s="10">
        <f t="shared" si="60"/>
        <v>708666.46500000008</v>
      </c>
      <c r="P65" s="10">
        <f t="shared" si="60"/>
        <v>3252994.7306000008</v>
      </c>
      <c r="Q65" s="10">
        <f t="shared" si="60"/>
        <v>0</v>
      </c>
      <c r="R65" s="10">
        <f t="shared" si="60"/>
        <v>3375000</v>
      </c>
      <c r="S65" s="10"/>
      <c r="T65" s="31"/>
    </row>
  </sheetData>
  <autoFilter ref="A2:T38" xr:uid="{ED3E69D0-32A1-4349-87C4-2A3D04EB8A42}"/>
  <mergeCells count="2">
    <mergeCell ref="D1:T1"/>
    <mergeCell ref="D41:T41"/>
  </mergeCells>
  <conditionalFormatting sqref="A34">
    <cfRule type="duplicateValues" dxfId="18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5838-EFBB-427A-90C4-B02680E8BA46}">
  <dimension ref="A1:T65"/>
  <sheetViews>
    <sheetView topLeftCell="A43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6640625" customWidth="1"/>
  </cols>
  <sheetData>
    <row r="1" spans="1:20" x14ac:dyDescent="0.3">
      <c r="A1" s="4">
        <v>46173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181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5" si="0">$A$1-B4</f>
        <v>95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5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95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760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181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456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115000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720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130000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95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537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115000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776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181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181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181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699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130000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143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384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100000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549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95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473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115000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181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181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720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130000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388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100000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181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265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760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181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355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100000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181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181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760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>
        <v>46097</v>
      </c>
      <c r="C34" s="52">
        <f t="shared" si="0"/>
        <v>76</v>
      </c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100000</v>
      </c>
      <c r="S34" s="7"/>
      <c r="T34" s="30">
        <f t="shared" si="8"/>
        <v>0</v>
      </c>
    </row>
    <row r="35" spans="1:20" x14ac:dyDescent="0.3">
      <c r="A35" s="1" t="s">
        <v>188</v>
      </c>
      <c r="B35" s="40">
        <v>46144</v>
      </c>
      <c r="C35" s="52">
        <f t="shared" si="0"/>
        <v>29</v>
      </c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100000</v>
      </c>
      <c r="S35" s="7"/>
      <c r="T35" s="30">
        <f t="shared" si="8"/>
        <v>0</v>
      </c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3645000</v>
      </c>
      <c r="S38" s="16"/>
      <c r="T38" s="17"/>
    </row>
    <row r="41" spans="1:20" x14ac:dyDescent="0.3">
      <c r="A41" s="4">
        <v>46173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698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180000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211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1252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1272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667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180000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667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180000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211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698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180000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211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1178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211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667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180000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211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211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1272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1272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211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211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211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211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3375000</v>
      </c>
      <c r="S65" s="10"/>
      <c r="T65" s="31"/>
    </row>
  </sheetData>
  <mergeCells count="2">
    <mergeCell ref="D1:T1"/>
    <mergeCell ref="D41:T41"/>
  </mergeCells>
  <conditionalFormatting sqref="A34">
    <cfRule type="duplicateValues" dxfId="17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1B95-B1CD-48D5-AC02-4F47F83E42B0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6640625" customWidth="1"/>
  </cols>
  <sheetData>
    <row r="1" spans="1:20" x14ac:dyDescent="0.3">
      <c r="A1" s="4">
        <v>46203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211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125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125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790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211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486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115000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750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125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567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806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211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211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211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729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130000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173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414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100000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579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125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503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115000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211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211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750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418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100000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211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295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790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211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385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100000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211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211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790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3490000</v>
      </c>
      <c r="S38" s="16"/>
      <c r="T38" s="17"/>
    </row>
    <row r="41" spans="1:20" x14ac:dyDescent="0.3">
      <c r="A41" s="4">
        <v>46203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728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180000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241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1282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1302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697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180000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697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180000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241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728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180000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241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1208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241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697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180000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241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241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1302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1302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241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241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241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241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3375000</v>
      </c>
      <c r="S65" s="10"/>
      <c r="T65" s="31"/>
    </row>
  </sheetData>
  <mergeCells count="2">
    <mergeCell ref="D1:T1"/>
    <mergeCell ref="D41:T41"/>
  </mergeCells>
  <conditionalFormatting sqref="A34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2767B-C38C-43B1-9D80-D78E8765F17B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88671875" customWidth="1"/>
  </cols>
  <sheetData>
    <row r="1" spans="1:20" x14ac:dyDescent="0.3">
      <c r="A1" s="4">
        <v>46234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242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156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156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821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242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517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115000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781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156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598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837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242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242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242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760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204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445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100000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610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156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534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115000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242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242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781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449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100000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242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326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821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242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416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100000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242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242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821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3505000</v>
      </c>
      <c r="S38" s="16"/>
      <c r="T38" s="17"/>
    </row>
    <row r="41" spans="1:20" x14ac:dyDescent="0.3">
      <c r="A41" s="4">
        <v>46234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759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272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1313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1333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728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180000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728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180000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272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759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272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1239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272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728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180000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272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272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1333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1333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272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272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272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272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3405000</v>
      </c>
      <c r="S65" s="10"/>
      <c r="T65" s="31"/>
    </row>
  </sheetData>
  <mergeCells count="2">
    <mergeCell ref="D1:T1"/>
    <mergeCell ref="D41:T41"/>
  </mergeCells>
  <conditionalFormatting sqref="A34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95CC-9BBE-44A5-B0A1-B8DB7F4F5B47}">
  <dimension ref="A1:T65"/>
  <sheetViews>
    <sheetView topLeftCell="A31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88671875" customWidth="1"/>
  </cols>
  <sheetData>
    <row r="1" spans="1:20" x14ac:dyDescent="0.3">
      <c r="A1" s="4">
        <v>46265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273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187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187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852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273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548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812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187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629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868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273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273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273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791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235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476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115000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641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187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565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273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273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812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480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115000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273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357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852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273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447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100000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273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273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852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3565000</v>
      </c>
      <c r="S38" s="16"/>
      <c r="T38" s="17"/>
    </row>
    <row r="41" spans="1:20" x14ac:dyDescent="0.3">
      <c r="A41" s="4">
        <v>46265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790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303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1344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1364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759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759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303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790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303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1270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303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759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303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303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1364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1364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303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303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303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303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3450000</v>
      </c>
      <c r="S65" s="10"/>
      <c r="T65" s="31"/>
    </row>
  </sheetData>
  <mergeCells count="2">
    <mergeCell ref="D1:T1"/>
    <mergeCell ref="D41:T41"/>
  </mergeCells>
  <conditionalFormatting sqref="A34">
    <cfRule type="duplicateValues" dxfId="14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BFC0-C2C8-4408-BE24-582694752DB9}">
  <dimension ref="A1:T65"/>
  <sheetViews>
    <sheetView topLeftCell="A28" zoomScaleNormal="100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9.88671875" customWidth="1"/>
  </cols>
  <sheetData>
    <row r="1" spans="1:20" x14ac:dyDescent="0.3">
      <c r="A1" s="4">
        <v>46295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303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217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217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882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303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578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842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217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659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898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303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303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303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821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265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506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115000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671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217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595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303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303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842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510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115000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303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387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882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303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477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115000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303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303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882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3580000</v>
      </c>
      <c r="S38" s="16"/>
      <c r="T38" s="17"/>
    </row>
    <row r="41" spans="1:20" x14ac:dyDescent="0.3">
      <c r="A41" s="4">
        <v>46295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820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333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1374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1394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789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789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333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820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333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1300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333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789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333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333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1394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1394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333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333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333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333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3450000</v>
      </c>
      <c r="S65" s="10"/>
      <c r="T65" s="31"/>
    </row>
  </sheetData>
  <mergeCells count="2">
    <mergeCell ref="D1:T1"/>
    <mergeCell ref="D41:T41"/>
  </mergeCells>
  <conditionalFormatting sqref="A34">
    <cfRule type="duplicateValues" dxfId="13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3B49-721C-4519-BD71-C06BD4DFD5D1}">
  <dimension ref="A1:T65"/>
  <sheetViews>
    <sheetView topLeftCell="A28" workbookViewId="0">
      <selection activeCell="B43" sqref="B43:B62"/>
    </sheetView>
  </sheetViews>
  <sheetFormatPr defaultRowHeight="14.4" x14ac:dyDescent="0.3"/>
  <cols>
    <col min="1" max="1" width="21.33203125" bestFit="1" customWidth="1"/>
    <col min="2" max="2" width="21.33203125" customWidth="1"/>
    <col min="3" max="3" width="6.5546875" customWidth="1"/>
    <col min="4" max="4" width="12.5546875" bestFit="1" customWidth="1"/>
    <col min="5" max="5" width="11.33203125" customWidth="1"/>
    <col min="6" max="6" width="9.109375" bestFit="1" customWidth="1"/>
    <col min="7" max="7" width="13.109375" bestFit="1" customWidth="1"/>
    <col min="8" max="8" width="12.6640625" bestFit="1" customWidth="1"/>
    <col min="9" max="9" width="10.5546875" bestFit="1" customWidth="1"/>
    <col min="10" max="10" width="10" customWidth="1"/>
    <col min="11" max="11" width="9.33203125" customWidth="1"/>
    <col min="12" max="12" width="9.109375" customWidth="1"/>
    <col min="13" max="13" width="10.44140625" customWidth="1"/>
    <col min="14" max="14" width="9.33203125" customWidth="1"/>
    <col min="15" max="15" width="9.5546875" customWidth="1"/>
    <col min="16" max="16" width="10.44140625" bestFit="1" customWidth="1"/>
    <col min="17" max="17" width="6.77734375" customWidth="1"/>
    <col min="18" max="18" width="10.44140625" bestFit="1" customWidth="1"/>
    <col min="19" max="19" width="8.77734375" customWidth="1"/>
    <col min="20" max="20" width="8.33203125" bestFit="1" customWidth="1"/>
  </cols>
  <sheetData>
    <row r="1" spans="1:20" x14ac:dyDescent="0.3">
      <c r="A1" s="4">
        <v>46326</v>
      </c>
      <c r="B1" s="4"/>
      <c r="C1" s="4"/>
      <c r="D1" s="65" t="s">
        <v>91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72" x14ac:dyDescent="0.3">
      <c r="A2" s="53" t="s">
        <v>38</v>
      </c>
      <c r="B2" s="53" t="s">
        <v>171</v>
      </c>
      <c r="C2" s="53" t="s">
        <v>187</v>
      </c>
      <c r="D2" s="55" t="s">
        <v>55</v>
      </c>
      <c r="E2" s="55" t="s">
        <v>39</v>
      </c>
      <c r="F2" s="55" t="s">
        <v>40</v>
      </c>
      <c r="G2" s="55" t="s">
        <v>53</v>
      </c>
      <c r="H2" s="55" t="s">
        <v>36</v>
      </c>
      <c r="I2" s="55" t="s">
        <v>59</v>
      </c>
      <c r="J2" s="55" t="s">
        <v>56</v>
      </c>
      <c r="K2" s="55" t="s">
        <v>41</v>
      </c>
      <c r="L2" s="55" t="s">
        <v>42</v>
      </c>
      <c r="M2" s="55" t="s">
        <v>54</v>
      </c>
      <c r="N2" s="55" t="s">
        <v>43</v>
      </c>
      <c r="O2" s="55" t="s">
        <v>44</v>
      </c>
      <c r="P2" s="55" t="s">
        <v>45</v>
      </c>
      <c r="Q2" s="55" t="s">
        <v>46</v>
      </c>
      <c r="R2" s="53" t="s">
        <v>47</v>
      </c>
      <c r="S2" s="53" t="s">
        <v>48</v>
      </c>
      <c r="T2" s="55" t="s">
        <v>35</v>
      </c>
    </row>
    <row r="3" spans="1:20" x14ac:dyDescent="0.3">
      <c r="A3" s="1" t="s">
        <v>137</v>
      </c>
      <c r="B3" s="40">
        <v>45992</v>
      </c>
      <c r="C3" s="52">
        <f>$A$1-B3</f>
        <v>334</v>
      </c>
      <c r="D3" s="3"/>
      <c r="E3" s="3"/>
      <c r="F3" s="3"/>
      <c r="G3" s="3"/>
      <c r="H3" s="3"/>
      <c r="I3" s="3"/>
      <c r="J3" s="7">
        <f>D3*6%/12</f>
        <v>0</v>
      </c>
      <c r="K3" s="7">
        <f>E3*10%/12</f>
        <v>0</v>
      </c>
      <c r="L3" s="7">
        <f>F3*12%/12</f>
        <v>0</v>
      </c>
      <c r="M3" s="7">
        <f>G3*12%/12</f>
        <v>0</v>
      </c>
      <c r="N3" s="7">
        <f>H3*4%/12</f>
        <v>0</v>
      </c>
      <c r="O3" s="7">
        <f>I3*25%</f>
        <v>0</v>
      </c>
      <c r="P3" s="7">
        <f>J3+K3+L3+M3+N3+O3</f>
        <v>0</v>
      </c>
      <c r="Q3" s="7"/>
      <c r="R3" s="7">
        <f>IF(C3&gt;730,145000,IF(C3&gt;545,130000,IF(C3&gt;455,115000,IF(C3&gt;=1,100000,0))))</f>
        <v>100000</v>
      </c>
      <c r="S3" s="7"/>
      <c r="T3" s="30">
        <f>P3/R3</f>
        <v>0</v>
      </c>
    </row>
    <row r="4" spans="1:20" x14ac:dyDescent="0.3">
      <c r="A4" s="1" t="s">
        <v>149</v>
      </c>
      <c r="B4" s="40">
        <v>46078</v>
      </c>
      <c r="C4" s="52">
        <f t="shared" ref="C4:C33" si="0">$A$1-B4</f>
        <v>248</v>
      </c>
      <c r="D4" s="3"/>
      <c r="E4" s="3"/>
      <c r="F4" s="3"/>
      <c r="G4" s="3"/>
      <c r="H4" s="3"/>
      <c r="I4" s="3"/>
      <c r="J4" s="7">
        <f t="shared" ref="J4:J37" si="1">D4*6%/12</f>
        <v>0</v>
      </c>
      <c r="K4" s="7">
        <f t="shared" ref="K4:K37" si="2">E4*10%/12</f>
        <v>0</v>
      </c>
      <c r="L4" s="7">
        <f t="shared" ref="L4:M19" si="3">F4*12%/12</f>
        <v>0</v>
      </c>
      <c r="M4" s="7">
        <f t="shared" si="3"/>
        <v>0</v>
      </c>
      <c r="N4" s="7">
        <f t="shared" ref="N4:N37" si="4">H4*4%/12</f>
        <v>0</v>
      </c>
      <c r="O4" s="7">
        <f t="shared" ref="O4:O37" si="5">I4*25%</f>
        <v>0</v>
      </c>
      <c r="P4" s="7">
        <f t="shared" ref="P4:P37" si="6">J4+K4+L4+M4+N4+O4</f>
        <v>0</v>
      </c>
      <c r="Q4" s="7"/>
      <c r="R4" s="7">
        <f t="shared" ref="R4:R37" si="7">IF(C4&gt;730,145000,IF(C4&gt;545,130000,IF(C4&gt;455,115000,IF(C4&gt;=1,100000,0))))</f>
        <v>100000</v>
      </c>
      <c r="S4" s="7"/>
      <c r="T4" s="30">
        <f t="shared" ref="T4:T33" si="8">P4/R4</f>
        <v>0</v>
      </c>
    </row>
    <row r="5" spans="1:20" x14ac:dyDescent="0.3">
      <c r="A5" s="1" t="s">
        <v>150</v>
      </c>
      <c r="B5" s="40">
        <v>46078</v>
      </c>
      <c r="C5" s="52">
        <f t="shared" si="0"/>
        <v>248</v>
      </c>
      <c r="D5" s="3"/>
      <c r="E5" s="3"/>
      <c r="F5" s="3"/>
      <c r="G5" s="13"/>
      <c r="H5" s="3"/>
      <c r="I5" s="3"/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3"/>
        <v>0</v>
      </c>
      <c r="N5" s="7">
        <f t="shared" si="4"/>
        <v>0</v>
      </c>
      <c r="O5" s="7">
        <f t="shared" si="5"/>
        <v>0</v>
      </c>
      <c r="P5" s="7">
        <f t="shared" si="6"/>
        <v>0</v>
      </c>
      <c r="Q5" s="7"/>
      <c r="R5" s="7">
        <f t="shared" si="7"/>
        <v>100000</v>
      </c>
      <c r="S5" s="7"/>
      <c r="T5" s="30">
        <f t="shared" si="8"/>
        <v>0</v>
      </c>
    </row>
    <row r="6" spans="1:20" x14ac:dyDescent="0.3">
      <c r="A6" s="1" t="s">
        <v>5</v>
      </c>
      <c r="B6" s="40">
        <v>45413</v>
      </c>
      <c r="C6" s="52">
        <f t="shared" si="0"/>
        <v>913</v>
      </c>
      <c r="D6" s="3"/>
      <c r="E6" s="3"/>
      <c r="F6" s="3"/>
      <c r="G6" s="3"/>
      <c r="H6" s="3"/>
      <c r="I6" s="3"/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3"/>
        <v>0</v>
      </c>
      <c r="N6" s="7">
        <f t="shared" si="4"/>
        <v>0</v>
      </c>
      <c r="O6" s="7">
        <f t="shared" si="5"/>
        <v>0</v>
      </c>
      <c r="P6" s="7">
        <f t="shared" si="6"/>
        <v>0</v>
      </c>
      <c r="Q6" s="7"/>
      <c r="R6" s="7">
        <f t="shared" si="7"/>
        <v>145000</v>
      </c>
      <c r="S6" s="7"/>
      <c r="T6" s="30">
        <f t="shared" si="8"/>
        <v>0</v>
      </c>
    </row>
    <row r="7" spans="1:20" x14ac:dyDescent="0.3">
      <c r="A7" s="1" t="s">
        <v>129</v>
      </c>
      <c r="B7" s="40">
        <v>45992</v>
      </c>
      <c r="C7" s="52">
        <f t="shared" si="0"/>
        <v>334</v>
      </c>
      <c r="D7" s="3"/>
      <c r="E7" s="3"/>
      <c r="F7" s="3"/>
      <c r="G7" s="3"/>
      <c r="H7" s="3"/>
      <c r="I7" s="3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3"/>
        <v>0</v>
      </c>
      <c r="N7" s="7">
        <f t="shared" si="4"/>
        <v>0</v>
      </c>
      <c r="O7" s="7">
        <f t="shared" si="5"/>
        <v>0</v>
      </c>
      <c r="P7" s="7">
        <f t="shared" si="6"/>
        <v>0</v>
      </c>
      <c r="Q7" s="7"/>
      <c r="R7" s="7">
        <f t="shared" si="7"/>
        <v>100000</v>
      </c>
      <c r="S7" s="7"/>
      <c r="T7" s="30">
        <f t="shared" si="8"/>
        <v>0</v>
      </c>
    </row>
    <row r="8" spans="1:20" x14ac:dyDescent="0.3">
      <c r="A8" s="1" t="s">
        <v>92</v>
      </c>
      <c r="B8" s="40">
        <v>45717</v>
      </c>
      <c r="C8" s="52">
        <f t="shared" si="0"/>
        <v>609</v>
      </c>
      <c r="D8" s="3"/>
      <c r="E8" s="3"/>
      <c r="F8" s="3"/>
      <c r="G8" s="3"/>
      <c r="H8" s="3"/>
      <c r="I8" s="3"/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3"/>
        <v>0</v>
      </c>
      <c r="N8" s="7">
        <f>H8*4%/12</f>
        <v>0</v>
      </c>
      <c r="O8" s="7">
        <f t="shared" si="5"/>
        <v>0</v>
      </c>
      <c r="P8" s="7">
        <f t="shared" si="6"/>
        <v>0</v>
      </c>
      <c r="Q8" s="7"/>
      <c r="R8" s="7">
        <f t="shared" si="7"/>
        <v>130000</v>
      </c>
      <c r="S8" s="7"/>
      <c r="T8" s="30">
        <f t="shared" si="8"/>
        <v>0</v>
      </c>
    </row>
    <row r="9" spans="1:20" x14ac:dyDescent="0.3">
      <c r="A9" s="1" t="s">
        <v>11</v>
      </c>
      <c r="B9" s="40">
        <v>45453</v>
      </c>
      <c r="C9" s="52">
        <f t="shared" si="0"/>
        <v>873</v>
      </c>
      <c r="D9" s="3"/>
      <c r="E9" s="3"/>
      <c r="F9" s="3"/>
      <c r="G9" s="13"/>
      <c r="H9" s="3"/>
      <c r="I9" s="3"/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3"/>
        <v>0</v>
      </c>
      <c r="N9" s="7">
        <f>H9*4%/12</f>
        <v>0</v>
      </c>
      <c r="O9" s="7">
        <f t="shared" si="5"/>
        <v>0</v>
      </c>
      <c r="P9" s="7">
        <f t="shared" si="6"/>
        <v>0</v>
      </c>
      <c r="Q9" s="7"/>
      <c r="R9" s="7">
        <f t="shared" si="7"/>
        <v>145000</v>
      </c>
      <c r="S9" s="7"/>
      <c r="T9" s="30">
        <f t="shared" si="8"/>
        <v>0</v>
      </c>
    </row>
    <row r="10" spans="1:20" x14ac:dyDescent="0.3">
      <c r="A10" s="1" t="s">
        <v>151</v>
      </c>
      <c r="B10" s="40">
        <v>46078</v>
      </c>
      <c r="C10" s="52">
        <f t="shared" si="0"/>
        <v>248</v>
      </c>
      <c r="D10" s="3"/>
      <c r="E10" s="3"/>
      <c r="F10" s="3"/>
      <c r="G10" s="3"/>
      <c r="H10" s="3"/>
      <c r="I10" s="3"/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7">
        <f t="shared" si="6"/>
        <v>0</v>
      </c>
      <c r="Q10" s="7"/>
      <c r="R10" s="7">
        <f t="shared" si="7"/>
        <v>100000</v>
      </c>
      <c r="S10" s="7"/>
      <c r="T10" s="30">
        <f t="shared" si="8"/>
        <v>0</v>
      </c>
    </row>
    <row r="11" spans="1:20" x14ac:dyDescent="0.3">
      <c r="A11" s="1" t="s">
        <v>83</v>
      </c>
      <c r="B11" s="40">
        <v>45636</v>
      </c>
      <c r="C11" s="52">
        <f t="shared" si="0"/>
        <v>690</v>
      </c>
      <c r="D11" s="3"/>
      <c r="E11" s="3"/>
      <c r="F11" s="3"/>
      <c r="G11" s="13"/>
      <c r="H11" s="3"/>
      <c r="I11" s="3"/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  <c r="P11" s="7">
        <f t="shared" si="6"/>
        <v>0</v>
      </c>
      <c r="Q11" s="7"/>
      <c r="R11" s="7">
        <f t="shared" si="7"/>
        <v>130000</v>
      </c>
      <c r="S11" s="7"/>
      <c r="T11" s="30">
        <f t="shared" si="8"/>
        <v>0</v>
      </c>
    </row>
    <row r="12" spans="1:20" x14ac:dyDescent="0.3">
      <c r="A12" s="1" t="s">
        <v>49</v>
      </c>
      <c r="B12" s="40">
        <v>45397</v>
      </c>
      <c r="C12" s="52">
        <f t="shared" si="0"/>
        <v>929</v>
      </c>
      <c r="D12" s="3"/>
      <c r="E12" s="3"/>
      <c r="F12" s="3"/>
      <c r="G12" s="3"/>
      <c r="H12" s="3"/>
      <c r="I12" s="3"/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>
        <f t="shared" si="6"/>
        <v>0</v>
      </c>
      <c r="Q12" s="7"/>
      <c r="R12" s="7">
        <f t="shared" si="7"/>
        <v>145000</v>
      </c>
      <c r="S12" s="7"/>
      <c r="T12" s="30">
        <f t="shared" si="8"/>
        <v>0</v>
      </c>
    </row>
    <row r="13" spans="1:20" x14ac:dyDescent="0.3">
      <c r="A13" s="1" t="s">
        <v>138</v>
      </c>
      <c r="B13" s="40">
        <v>45992</v>
      </c>
      <c r="C13" s="52">
        <f t="shared" si="0"/>
        <v>334</v>
      </c>
      <c r="D13" s="3"/>
      <c r="E13" s="3"/>
      <c r="F13" s="3"/>
      <c r="G13" s="3"/>
      <c r="H13" s="3"/>
      <c r="I13" s="3"/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7">
        <f t="shared" si="6"/>
        <v>0</v>
      </c>
      <c r="Q13" s="7"/>
      <c r="R13" s="7">
        <f t="shared" si="7"/>
        <v>100000</v>
      </c>
      <c r="S13" s="7"/>
      <c r="T13" s="30">
        <f t="shared" si="8"/>
        <v>0</v>
      </c>
    </row>
    <row r="14" spans="1:20" x14ac:dyDescent="0.3">
      <c r="A14" s="40" t="s">
        <v>130</v>
      </c>
      <c r="B14" s="40">
        <v>45992</v>
      </c>
      <c r="C14" s="52">
        <f t="shared" si="0"/>
        <v>334</v>
      </c>
      <c r="D14" s="3"/>
      <c r="E14" s="3"/>
      <c r="F14" s="3"/>
      <c r="G14" s="3"/>
      <c r="H14" s="3"/>
      <c r="I14" s="3"/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7">
        <f t="shared" si="6"/>
        <v>0</v>
      </c>
      <c r="Q14" s="7"/>
      <c r="R14" s="7">
        <f t="shared" si="7"/>
        <v>100000</v>
      </c>
      <c r="S14" s="7"/>
      <c r="T14" s="30">
        <f t="shared" si="8"/>
        <v>0</v>
      </c>
    </row>
    <row r="15" spans="1:20" x14ac:dyDescent="0.3">
      <c r="A15" s="40" t="s">
        <v>139</v>
      </c>
      <c r="B15" s="40">
        <v>45992</v>
      </c>
      <c r="C15" s="52">
        <f t="shared" si="0"/>
        <v>334</v>
      </c>
      <c r="D15" s="3"/>
      <c r="E15" s="3"/>
      <c r="F15" s="3"/>
      <c r="G15" s="3"/>
      <c r="H15" s="3"/>
      <c r="I15" s="3"/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7">
        <f t="shared" si="6"/>
        <v>0</v>
      </c>
      <c r="Q15" s="7"/>
      <c r="R15" s="7">
        <f t="shared" si="7"/>
        <v>100000</v>
      </c>
      <c r="S15" s="7"/>
      <c r="T15" s="30">
        <f t="shared" si="8"/>
        <v>0</v>
      </c>
    </row>
    <row r="16" spans="1:20" x14ac:dyDescent="0.3">
      <c r="A16" s="1" t="s">
        <v>50</v>
      </c>
      <c r="B16" s="40">
        <v>45474</v>
      </c>
      <c r="C16" s="52">
        <f t="shared" si="0"/>
        <v>852</v>
      </c>
      <c r="D16" s="3"/>
      <c r="E16" s="3"/>
      <c r="F16" s="3"/>
      <c r="G16" s="3"/>
      <c r="H16" s="3"/>
      <c r="I16" s="3"/>
      <c r="J16" s="7">
        <f t="shared" si="1"/>
        <v>0</v>
      </c>
      <c r="K16" s="7">
        <f t="shared" si="2"/>
        <v>0</v>
      </c>
      <c r="L16" s="7">
        <f t="shared" si="3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7">
        <f t="shared" si="6"/>
        <v>0</v>
      </c>
      <c r="Q16" s="7"/>
      <c r="R16" s="7">
        <f t="shared" si="7"/>
        <v>145000</v>
      </c>
      <c r="S16" s="7"/>
      <c r="T16" s="30">
        <f t="shared" si="8"/>
        <v>0</v>
      </c>
    </row>
    <row r="17" spans="1:20" x14ac:dyDescent="0.3">
      <c r="A17" s="1" t="s">
        <v>152</v>
      </c>
      <c r="B17" s="40">
        <v>46030</v>
      </c>
      <c r="C17" s="52">
        <f t="shared" si="0"/>
        <v>296</v>
      </c>
      <c r="D17" s="3"/>
      <c r="E17" s="3"/>
      <c r="F17" s="3"/>
      <c r="G17" s="3"/>
      <c r="H17" s="3"/>
      <c r="I17" s="3"/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7">
        <f t="shared" si="6"/>
        <v>0</v>
      </c>
      <c r="Q17" s="7"/>
      <c r="R17" s="7">
        <f t="shared" si="7"/>
        <v>100000</v>
      </c>
      <c r="S17" s="7"/>
      <c r="T17" s="30">
        <f t="shared" si="8"/>
        <v>0</v>
      </c>
    </row>
    <row r="18" spans="1:20" x14ac:dyDescent="0.3">
      <c r="A18" s="1" t="s">
        <v>121</v>
      </c>
      <c r="B18" s="40">
        <v>45789</v>
      </c>
      <c r="C18" s="52">
        <f t="shared" si="0"/>
        <v>537</v>
      </c>
      <c r="D18" s="3"/>
      <c r="E18" s="3"/>
      <c r="F18" s="3"/>
      <c r="G18" s="3"/>
      <c r="H18" s="3"/>
      <c r="I18" s="3"/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  <c r="P18" s="7">
        <f t="shared" si="6"/>
        <v>0</v>
      </c>
      <c r="Q18" s="7"/>
      <c r="R18" s="7">
        <f t="shared" si="7"/>
        <v>115000</v>
      </c>
      <c r="S18" s="7"/>
      <c r="T18" s="30">
        <f t="shared" si="8"/>
        <v>0</v>
      </c>
    </row>
    <row r="19" spans="1:20" x14ac:dyDescent="0.3">
      <c r="A19" s="1" t="s">
        <v>60</v>
      </c>
      <c r="B19" s="40">
        <v>45624</v>
      </c>
      <c r="C19" s="52">
        <f t="shared" si="0"/>
        <v>702</v>
      </c>
      <c r="D19" s="3"/>
      <c r="E19" s="3"/>
      <c r="F19" s="3"/>
      <c r="G19" s="3"/>
      <c r="H19" s="3"/>
      <c r="I19" s="3"/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  <c r="P19" s="7">
        <f t="shared" si="6"/>
        <v>0</v>
      </c>
      <c r="Q19" s="7"/>
      <c r="R19" s="7">
        <f t="shared" si="7"/>
        <v>130000</v>
      </c>
      <c r="S19" s="7"/>
      <c r="T19" s="30">
        <f t="shared" si="8"/>
        <v>0</v>
      </c>
    </row>
    <row r="20" spans="1:20" x14ac:dyDescent="0.3">
      <c r="A20" s="1" t="s">
        <v>153</v>
      </c>
      <c r="B20" s="40">
        <v>46078</v>
      </c>
      <c r="C20" s="52">
        <f t="shared" si="0"/>
        <v>248</v>
      </c>
      <c r="D20" s="3"/>
      <c r="E20" s="3"/>
      <c r="F20" s="3"/>
      <c r="G20" s="3"/>
      <c r="H20" s="3"/>
      <c r="I20" s="3"/>
      <c r="J20" s="7">
        <f t="shared" si="1"/>
        <v>0</v>
      </c>
      <c r="K20" s="7">
        <f t="shared" si="2"/>
        <v>0</v>
      </c>
      <c r="L20" s="7">
        <f t="shared" ref="L20:M37" si="9">F20*12%/12</f>
        <v>0</v>
      </c>
      <c r="M20" s="7">
        <f t="shared" si="9"/>
        <v>0</v>
      </c>
      <c r="N20" s="7">
        <f t="shared" si="4"/>
        <v>0</v>
      </c>
      <c r="O20" s="7">
        <f t="shared" si="5"/>
        <v>0</v>
      </c>
      <c r="P20" s="7">
        <f t="shared" si="6"/>
        <v>0</v>
      </c>
      <c r="Q20" s="7"/>
      <c r="R20" s="7">
        <f t="shared" si="7"/>
        <v>100000</v>
      </c>
      <c r="S20" s="7"/>
      <c r="T20" s="30">
        <f t="shared" si="8"/>
        <v>0</v>
      </c>
    </row>
    <row r="21" spans="1:20" x14ac:dyDescent="0.3">
      <c r="A21" s="1" t="s">
        <v>90</v>
      </c>
      <c r="B21" s="40">
        <v>45700</v>
      </c>
      <c r="C21" s="52">
        <f t="shared" si="0"/>
        <v>626</v>
      </c>
      <c r="D21" s="3"/>
      <c r="E21" s="3"/>
      <c r="F21" s="3"/>
      <c r="G21" s="3"/>
      <c r="H21" s="3"/>
      <c r="I21" s="3"/>
      <c r="J21" s="7">
        <f t="shared" si="1"/>
        <v>0</v>
      </c>
      <c r="K21" s="7">
        <f t="shared" si="2"/>
        <v>0</v>
      </c>
      <c r="L21" s="7">
        <f t="shared" si="9"/>
        <v>0</v>
      </c>
      <c r="M21" s="7">
        <f t="shared" si="9"/>
        <v>0</v>
      </c>
      <c r="N21" s="7">
        <f t="shared" si="4"/>
        <v>0</v>
      </c>
      <c r="O21" s="7">
        <f t="shared" si="5"/>
        <v>0</v>
      </c>
      <c r="P21" s="7">
        <f t="shared" si="6"/>
        <v>0</v>
      </c>
      <c r="Q21" s="7"/>
      <c r="R21" s="7">
        <f t="shared" si="7"/>
        <v>130000</v>
      </c>
      <c r="S21" s="7"/>
      <c r="T21" s="30">
        <f t="shared" si="8"/>
        <v>0</v>
      </c>
    </row>
    <row r="22" spans="1:20" x14ac:dyDescent="0.3">
      <c r="A22" s="1" t="s">
        <v>140</v>
      </c>
      <c r="B22" s="40">
        <v>45992</v>
      </c>
      <c r="C22" s="52">
        <f t="shared" si="0"/>
        <v>334</v>
      </c>
      <c r="D22" s="3"/>
      <c r="E22" s="3"/>
      <c r="F22" s="3"/>
      <c r="G22" s="3"/>
      <c r="H22" s="3"/>
      <c r="I22" s="3"/>
      <c r="J22" s="7">
        <f t="shared" si="1"/>
        <v>0</v>
      </c>
      <c r="K22" s="7">
        <f t="shared" si="2"/>
        <v>0</v>
      </c>
      <c r="L22" s="7">
        <f t="shared" si="9"/>
        <v>0</v>
      </c>
      <c r="M22" s="7">
        <f t="shared" si="9"/>
        <v>0</v>
      </c>
      <c r="N22" s="7">
        <f t="shared" si="4"/>
        <v>0</v>
      </c>
      <c r="O22" s="7">
        <f t="shared" si="5"/>
        <v>0</v>
      </c>
      <c r="P22" s="7">
        <f t="shared" si="6"/>
        <v>0</v>
      </c>
      <c r="Q22" s="7"/>
      <c r="R22" s="7">
        <f t="shared" si="7"/>
        <v>100000</v>
      </c>
      <c r="S22" s="7"/>
      <c r="T22" s="30">
        <f t="shared" si="8"/>
        <v>0</v>
      </c>
    </row>
    <row r="23" spans="1:20" x14ac:dyDescent="0.3">
      <c r="A23" s="1" t="s">
        <v>132</v>
      </c>
      <c r="B23" s="40">
        <v>45992</v>
      </c>
      <c r="C23" s="52">
        <f t="shared" si="0"/>
        <v>334</v>
      </c>
      <c r="D23" s="3"/>
      <c r="E23" s="3"/>
      <c r="F23" s="3"/>
      <c r="G23" s="3"/>
      <c r="H23" s="3"/>
      <c r="I23" s="3"/>
      <c r="J23" s="7">
        <f t="shared" si="1"/>
        <v>0</v>
      </c>
      <c r="K23" s="7">
        <f t="shared" si="2"/>
        <v>0</v>
      </c>
      <c r="L23" s="7">
        <f t="shared" si="9"/>
        <v>0</v>
      </c>
      <c r="M23" s="7">
        <f t="shared" si="9"/>
        <v>0</v>
      </c>
      <c r="N23" s="7">
        <f t="shared" si="4"/>
        <v>0</v>
      </c>
      <c r="O23" s="7">
        <f t="shared" si="5"/>
        <v>0</v>
      </c>
      <c r="P23" s="7">
        <f t="shared" si="6"/>
        <v>0</v>
      </c>
      <c r="Q23" s="7"/>
      <c r="R23" s="7">
        <f t="shared" si="7"/>
        <v>100000</v>
      </c>
      <c r="S23" s="7"/>
      <c r="T23" s="30">
        <f t="shared" si="8"/>
        <v>0</v>
      </c>
    </row>
    <row r="24" spans="1:20" x14ac:dyDescent="0.3">
      <c r="A24" s="1" t="s">
        <v>51</v>
      </c>
      <c r="B24" s="40">
        <v>45453</v>
      </c>
      <c r="C24" s="52">
        <f t="shared" si="0"/>
        <v>873</v>
      </c>
      <c r="D24" s="3"/>
      <c r="E24" s="3"/>
      <c r="F24" s="3"/>
      <c r="G24" s="3"/>
      <c r="H24" s="3"/>
      <c r="I24" s="3"/>
      <c r="J24" s="7">
        <f t="shared" si="1"/>
        <v>0</v>
      </c>
      <c r="K24" s="7">
        <f t="shared" si="2"/>
        <v>0</v>
      </c>
      <c r="L24" s="7">
        <f t="shared" si="9"/>
        <v>0</v>
      </c>
      <c r="M24" s="7">
        <f t="shared" si="9"/>
        <v>0</v>
      </c>
      <c r="N24" s="7">
        <f t="shared" si="4"/>
        <v>0</v>
      </c>
      <c r="O24" s="7">
        <f t="shared" si="5"/>
        <v>0</v>
      </c>
      <c r="P24" s="7">
        <f t="shared" si="6"/>
        <v>0</v>
      </c>
      <c r="Q24" s="7"/>
      <c r="R24" s="7">
        <f t="shared" si="7"/>
        <v>145000</v>
      </c>
      <c r="S24" s="7"/>
      <c r="T24" s="30">
        <f t="shared" si="8"/>
        <v>0</v>
      </c>
    </row>
    <row r="25" spans="1:20" x14ac:dyDescent="0.3">
      <c r="A25" s="1" t="s">
        <v>120</v>
      </c>
      <c r="B25" s="40">
        <v>45785</v>
      </c>
      <c r="C25" s="52">
        <f t="shared" si="0"/>
        <v>541</v>
      </c>
      <c r="D25" s="3"/>
      <c r="E25" s="3"/>
      <c r="F25" s="3"/>
      <c r="G25" s="3"/>
      <c r="H25" s="3"/>
      <c r="I25" s="3"/>
      <c r="J25" s="7">
        <f t="shared" si="1"/>
        <v>0</v>
      </c>
      <c r="K25" s="7">
        <f t="shared" si="2"/>
        <v>0</v>
      </c>
      <c r="L25" s="7">
        <f t="shared" si="9"/>
        <v>0</v>
      </c>
      <c r="M25" s="7">
        <f t="shared" si="9"/>
        <v>0</v>
      </c>
      <c r="N25" s="7">
        <f t="shared" si="4"/>
        <v>0</v>
      </c>
      <c r="O25" s="7">
        <f t="shared" si="5"/>
        <v>0</v>
      </c>
      <c r="P25" s="7">
        <f t="shared" si="6"/>
        <v>0</v>
      </c>
      <c r="Q25" s="7"/>
      <c r="R25" s="7">
        <f t="shared" si="7"/>
        <v>115000</v>
      </c>
      <c r="S25" s="7"/>
      <c r="T25" s="30">
        <f t="shared" si="8"/>
        <v>0</v>
      </c>
    </row>
    <row r="26" spans="1:20" x14ac:dyDescent="0.3">
      <c r="A26" s="1" t="s">
        <v>133</v>
      </c>
      <c r="B26" s="40">
        <v>45992</v>
      </c>
      <c r="C26" s="52">
        <f t="shared" si="0"/>
        <v>334</v>
      </c>
      <c r="D26" s="3"/>
      <c r="E26" s="3"/>
      <c r="F26" s="3"/>
      <c r="G26" s="3"/>
      <c r="H26" s="3"/>
      <c r="I26" s="3"/>
      <c r="J26" s="7">
        <f t="shared" si="1"/>
        <v>0</v>
      </c>
      <c r="K26" s="7">
        <f t="shared" si="2"/>
        <v>0</v>
      </c>
      <c r="L26" s="7">
        <f t="shared" si="9"/>
        <v>0</v>
      </c>
      <c r="M26" s="7">
        <f t="shared" si="9"/>
        <v>0</v>
      </c>
      <c r="N26" s="7">
        <f t="shared" si="4"/>
        <v>0</v>
      </c>
      <c r="O26" s="7">
        <f t="shared" si="5"/>
        <v>0</v>
      </c>
      <c r="P26" s="7">
        <f t="shared" si="6"/>
        <v>0</v>
      </c>
      <c r="Q26" s="7"/>
      <c r="R26" s="7">
        <f t="shared" si="7"/>
        <v>100000</v>
      </c>
      <c r="S26" s="7"/>
      <c r="T26" s="30">
        <f t="shared" si="8"/>
        <v>0</v>
      </c>
    </row>
    <row r="27" spans="1:20" x14ac:dyDescent="0.3">
      <c r="A27" s="1" t="s">
        <v>127</v>
      </c>
      <c r="B27" s="40">
        <v>45908</v>
      </c>
      <c r="C27" s="52">
        <f t="shared" si="0"/>
        <v>418</v>
      </c>
      <c r="D27" s="3"/>
      <c r="E27" s="3"/>
      <c r="F27" s="3"/>
      <c r="G27" s="3"/>
      <c r="H27" s="3"/>
      <c r="I27" s="3"/>
      <c r="J27" s="7">
        <f t="shared" si="1"/>
        <v>0</v>
      </c>
      <c r="K27" s="7">
        <f t="shared" si="2"/>
        <v>0</v>
      </c>
      <c r="L27" s="7">
        <f t="shared" si="9"/>
        <v>0</v>
      </c>
      <c r="M27" s="7">
        <f t="shared" si="9"/>
        <v>0</v>
      </c>
      <c r="N27" s="7">
        <f t="shared" si="4"/>
        <v>0</v>
      </c>
      <c r="O27" s="7">
        <f t="shared" si="5"/>
        <v>0</v>
      </c>
      <c r="P27" s="7">
        <f t="shared" si="6"/>
        <v>0</v>
      </c>
      <c r="Q27" s="7"/>
      <c r="R27" s="7">
        <f t="shared" si="7"/>
        <v>100000</v>
      </c>
      <c r="S27" s="7"/>
      <c r="T27" s="30">
        <f t="shared" si="8"/>
        <v>0</v>
      </c>
    </row>
    <row r="28" spans="1:20" x14ac:dyDescent="0.3">
      <c r="A28" s="1" t="s">
        <v>7</v>
      </c>
      <c r="B28" s="40">
        <v>45413</v>
      </c>
      <c r="C28" s="52">
        <f t="shared" si="0"/>
        <v>913</v>
      </c>
      <c r="D28" s="3"/>
      <c r="E28" s="3"/>
      <c r="F28" s="3"/>
      <c r="G28" s="3"/>
      <c r="H28" s="3"/>
      <c r="I28" s="3"/>
      <c r="J28" s="7">
        <f t="shared" si="1"/>
        <v>0</v>
      </c>
      <c r="K28" s="7">
        <f t="shared" si="2"/>
        <v>0</v>
      </c>
      <c r="L28" s="7">
        <f t="shared" si="9"/>
        <v>0</v>
      </c>
      <c r="M28" s="7">
        <f t="shared" si="9"/>
        <v>0</v>
      </c>
      <c r="N28" s="7">
        <f t="shared" si="4"/>
        <v>0</v>
      </c>
      <c r="O28" s="7">
        <f t="shared" si="5"/>
        <v>0</v>
      </c>
      <c r="P28" s="7">
        <f t="shared" si="6"/>
        <v>0</v>
      </c>
      <c r="Q28" s="7"/>
      <c r="R28" s="7">
        <f t="shared" si="7"/>
        <v>145000</v>
      </c>
      <c r="S28" s="7"/>
      <c r="T28" s="30">
        <f t="shared" si="8"/>
        <v>0</v>
      </c>
    </row>
    <row r="29" spans="1:20" x14ac:dyDescent="0.3">
      <c r="A29" s="1" t="s">
        <v>141</v>
      </c>
      <c r="B29" s="40">
        <v>45992</v>
      </c>
      <c r="C29" s="52">
        <f t="shared" si="0"/>
        <v>334</v>
      </c>
      <c r="D29" s="3"/>
      <c r="E29" s="3"/>
      <c r="F29" s="3"/>
      <c r="G29" s="3"/>
      <c r="H29" s="3"/>
      <c r="I29" s="3"/>
      <c r="J29" s="7">
        <f t="shared" si="1"/>
        <v>0</v>
      </c>
      <c r="K29" s="7">
        <f t="shared" si="2"/>
        <v>0</v>
      </c>
      <c r="L29" s="7">
        <f t="shared" si="9"/>
        <v>0</v>
      </c>
      <c r="M29" s="7">
        <f t="shared" si="9"/>
        <v>0</v>
      </c>
      <c r="N29" s="7">
        <f t="shared" si="4"/>
        <v>0</v>
      </c>
      <c r="O29" s="7">
        <f t="shared" si="5"/>
        <v>0</v>
      </c>
      <c r="P29" s="7">
        <f t="shared" si="6"/>
        <v>0</v>
      </c>
      <c r="Q29" s="7"/>
      <c r="R29" s="7">
        <f t="shared" si="7"/>
        <v>100000</v>
      </c>
      <c r="S29" s="7"/>
      <c r="T29" s="30">
        <f t="shared" si="8"/>
        <v>0</v>
      </c>
    </row>
    <row r="30" spans="1:20" x14ac:dyDescent="0.3">
      <c r="A30" s="1" t="s">
        <v>125</v>
      </c>
      <c r="B30" s="40">
        <v>45818</v>
      </c>
      <c r="C30" s="52">
        <f t="shared" si="0"/>
        <v>508</v>
      </c>
      <c r="D30" s="3"/>
      <c r="E30" s="3"/>
      <c r="F30" s="3"/>
      <c r="G30" s="3"/>
      <c r="H30" s="3"/>
      <c r="I30" s="3"/>
      <c r="J30" s="7">
        <f t="shared" si="1"/>
        <v>0</v>
      </c>
      <c r="K30" s="7">
        <f t="shared" si="2"/>
        <v>0</v>
      </c>
      <c r="L30" s="7">
        <f t="shared" si="9"/>
        <v>0</v>
      </c>
      <c r="M30" s="7">
        <f t="shared" si="9"/>
        <v>0</v>
      </c>
      <c r="N30" s="7">
        <f t="shared" si="4"/>
        <v>0</v>
      </c>
      <c r="O30" s="7">
        <f t="shared" si="5"/>
        <v>0</v>
      </c>
      <c r="P30" s="7">
        <f t="shared" si="6"/>
        <v>0</v>
      </c>
      <c r="Q30" s="7"/>
      <c r="R30" s="7">
        <f t="shared" si="7"/>
        <v>115000</v>
      </c>
      <c r="S30" s="7"/>
      <c r="T30" s="30">
        <f t="shared" si="8"/>
        <v>0</v>
      </c>
    </row>
    <row r="31" spans="1:20" x14ac:dyDescent="0.3">
      <c r="A31" s="1" t="s">
        <v>134</v>
      </c>
      <c r="B31" s="40">
        <v>45992</v>
      </c>
      <c r="C31" s="52">
        <f t="shared" si="0"/>
        <v>334</v>
      </c>
      <c r="D31" s="3"/>
      <c r="E31" s="3"/>
      <c r="F31" s="3"/>
      <c r="G31" s="3"/>
      <c r="H31" s="3"/>
      <c r="I31" s="3"/>
      <c r="J31" s="7">
        <f t="shared" si="1"/>
        <v>0</v>
      </c>
      <c r="K31" s="7">
        <f t="shared" si="2"/>
        <v>0</v>
      </c>
      <c r="L31" s="7">
        <f t="shared" si="9"/>
        <v>0</v>
      </c>
      <c r="M31" s="7">
        <f t="shared" si="9"/>
        <v>0</v>
      </c>
      <c r="N31" s="7">
        <f t="shared" si="4"/>
        <v>0</v>
      </c>
      <c r="O31" s="7">
        <f t="shared" si="5"/>
        <v>0</v>
      </c>
      <c r="P31" s="7">
        <f t="shared" si="6"/>
        <v>0</v>
      </c>
      <c r="Q31" s="7"/>
      <c r="R31" s="7">
        <f t="shared" si="7"/>
        <v>100000</v>
      </c>
      <c r="S31" s="7"/>
      <c r="T31" s="30">
        <f t="shared" si="8"/>
        <v>0</v>
      </c>
    </row>
    <row r="32" spans="1:20" x14ac:dyDescent="0.3">
      <c r="A32" s="1" t="s">
        <v>135</v>
      </c>
      <c r="B32" s="40">
        <v>45992</v>
      </c>
      <c r="C32" s="52">
        <f t="shared" si="0"/>
        <v>334</v>
      </c>
      <c r="D32" s="3"/>
      <c r="E32" s="3"/>
      <c r="F32" s="3"/>
      <c r="G32" s="3"/>
      <c r="H32" s="3"/>
      <c r="I32" s="3"/>
      <c r="J32" s="7">
        <f t="shared" si="1"/>
        <v>0</v>
      </c>
      <c r="K32" s="7">
        <f t="shared" si="2"/>
        <v>0</v>
      </c>
      <c r="L32" s="7">
        <f t="shared" si="9"/>
        <v>0</v>
      </c>
      <c r="M32" s="7">
        <f t="shared" si="9"/>
        <v>0</v>
      </c>
      <c r="N32" s="7">
        <f t="shared" si="4"/>
        <v>0</v>
      </c>
      <c r="O32" s="7">
        <f t="shared" si="5"/>
        <v>0</v>
      </c>
      <c r="P32" s="7">
        <f t="shared" si="6"/>
        <v>0</v>
      </c>
      <c r="Q32" s="7"/>
      <c r="R32" s="7">
        <f t="shared" si="7"/>
        <v>100000</v>
      </c>
      <c r="S32" s="7"/>
      <c r="T32" s="30">
        <f t="shared" si="8"/>
        <v>0</v>
      </c>
    </row>
    <row r="33" spans="1:20" x14ac:dyDescent="0.3">
      <c r="A33" s="1" t="s">
        <v>52</v>
      </c>
      <c r="B33" s="40">
        <v>45413</v>
      </c>
      <c r="C33" s="52">
        <f t="shared" si="0"/>
        <v>913</v>
      </c>
      <c r="D33" s="3"/>
      <c r="E33" s="3"/>
      <c r="F33" s="3"/>
      <c r="G33" s="3"/>
      <c r="H33" s="3"/>
      <c r="I33" s="3"/>
      <c r="J33" s="7">
        <f t="shared" si="1"/>
        <v>0</v>
      </c>
      <c r="K33" s="7">
        <f t="shared" si="2"/>
        <v>0</v>
      </c>
      <c r="L33" s="7">
        <f t="shared" si="9"/>
        <v>0</v>
      </c>
      <c r="M33" s="7">
        <f t="shared" si="9"/>
        <v>0</v>
      </c>
      <c r="N33" s="7">
        <f t="shared" si="4"/>
        <v>0</v>
      </c>
      <c r="O33" s="7">
        <f t="shared" si="5"/>
        <v>0</v>
      </c>
      <c r="P33" s="7">
        <f t="shared" si="6"/>
        <v>0</v>
      </c>
      <c r="Q33" s="7"/>
      <c r="R33" s="7">
        <f t="shared" si="7"/>
        <v>145000</v>
      </c>
      <c r="S33" s="7"/>
      <c r="T33" s="30">
        <f t="shared" si="8"/>
        <v>0</v>
      </c>
    </row>
    <row r="34" spans="1:20" x14ac:dyDescent="0.3">
      <c r="A34" s="41" t="s">
        <v>128</v>
      </c>
      <c r="B34" s="40"/>
      <c r="C34" s="52"/>
      <c r="D34" s="3"/>
      <c r="E34" s="3"/>
      <c r="F34" s="3"/>
      <c r="G34" s="3"/>
      <c r="H34" s="3"/>
      <c r="I34" s="3"/>
      <c r="J34" s="7">
        <f t="shared" si="1"/>
        <v>0</v>
      </c>
      <c r="K34" s="7">
        <f t="shared" si="2"/>
        <v>0</v>
      </c>
      <c r="L34" s="7">
        <f t="shared" si="9"/>
        <v>0</v>
      </c>
      <c r="M34" s="7">
        <f t="shared" si="9"/>
        <v>0</v>
      </c>
      <c r="N34" s="7">
        <f t="shared" si="4"/>
        <v>0</v>
      </c>
      <c r="O34" s="7">
        <f t="shared" si="5"/>
        <v>0</v>
      </c>
      <c r="P34" s="7">
        <f t="shared" si="6"/>
        <v>0</v>
      </c>
      <c r="Q34" s="7"/>
      <c r="R34" s="7">
        <f t="shared" si="7"/>
        <v>0</v>
      </c>
      <c r="S34" s="7"/>
      <c r="T34" s="30"/>
    </row>
    <row r="35" spans="1:20" x14ac:dyDescent="0.3">
      <c r="A35" s="1" t="s">
        <v>188</v>
      </c>
      <c r="B35" s="40"/>
      <c r="C35" s="52"/>
      <c r="D35" s="3"/>
      <c r="E35" s="3"/>
      <c r="F35" s="3"/>
      <c r="G35" s="3"/>
      <c r="H35" s="3"/>
      <c r="I35" s="3"/>
      <c r="J35" s="7">
        <f t="shared" si="1"/>
        <v>0</v>
      </c>
      <c r="K35" s="7">
        <f t="shared" si="2"/>
        <v>0</v>
      </c>
      <c r="L35" s="7">
        <f t="shared" si="9"/>
        <v>0</v>
      </c>
      <c r="M35" s="7">
        <f t="shared" si="9"/>
        <v>0</v>
      </c>
      <c r="N35" s="7">
        <f t="shared" si="4"/>
        <v>0</v>
      </c>
      <c r="O35" s="7">
        <f t="shared" si="5"/>
        <v>0</v>
      </c>
      <c r="P35" s="7">
        <f t="shared" si="6"/>
        <v>0</v>
      </c>
      <c r="Q35" s="7"/>
      <c r="R35" s="7">
        <f t="shared" si="7"/>
        <v>0</v>
      </c>
      <c r="S35" s="7"/>
      <c r="T35" s="30"/>
    </row>
    <row r="36" spans="1:20" x14ac:dyDescent="0.3">
      <c r="A36" s="1"/>
      <c r="B36" s="40"/>
      <c r="C36" s="52"/>
      <c r="D36" s="3"/>
      <c r="E36" s="3"/>
      <c r="F36" s="3"/>
      <c r="G36" s="3"/>
      <c r="H36" s="3"/>
      <c r="I36" s="3"/>
      <c r="J36" s="7">
        <f t="shared" si="1"/>
        <v>0</v>
      </c>
      <c r="K36" s="7">
        <f t="shared" si="2"/>
        <v>0</v>
      </c>
      <c r="L36" s="7">
        <f t="shared" si="9"/>
        <v>0</v>
      </c>
      <c r="M36" s="7">
        <f t="shared" si="9"/>
        <v>0</v>
      </c>
      <c r="N36" s="7">
        <f t="shared" si="4"/>
        <v>0</v>
      </c>
      <c r="O36" s="7">
        <f t="shared" si="5"/>
        <v>0</v>
      </c>
      <c r="P36" s="7">
        <f t="shared" si="6"/>
        <v>0</v>
      </c>
      <c r="Q36" s="7"/>
      <c r="R36" s="7">
        <f t="shared" si="7"/>
        <v>0</v>
      </c>
      <c r="S36" s="7"/>
      <c r="T36" s="30"/>
    </row>
    <row r="37" spans="1:20" x14ac:dyDescent="0.3">
      <c r="A37" s="1"/>
      <c r="B37" s="40"/>
      <c r="C37" s="52"/>
      <c r="D37" s="3"/>
      <c r="E37" s="3"/>
      <c r="F37" s="3"/>
      <c r="G37" s="3"/>
      <c r="H37" s="3"/>
      <c r="I37" s="3"/>
      <c r="J37" s="7">
        <f t="shared" si="1"/>
        <v>0</v>
      </c>
      <c r="K37" s="7">
        <f t="shared" si="2"/>
        <v>0</v>
      </c>
      <c r="L37" s="7">
        <f t="shared" si="9"/>
        <v>0</v>
      </c>
      <c r="M37" s="7">
        <f t="shared" si="9"/>
        <v>0</v>
      </c>
      <c r="N37" s="7">
        <f t="shared" si="4"/>
        <v>0</v>
      </c>
      <c r="O37" s="7">
        <f t="shared" si="5"/>
        <v>0</v>
      </c>
      <c r="P37" s="7">
        <f t="shared" si="6"/>
        <v>0</v>
      </c>
      <c r="Q37" s="7"/>
      <c r="R37" s="7">
        <f t="shared" si="7"/>
        <v>0</v>
      </c>
      <c r="S37" s="7"/>
      <c r="T37" s="30"/>
    </row>
    <row r="38" spans="1:20" x14ac:dyDescent="0.3">
      <c r="A38" s="2" t="s">
        <v>14</v>
      </c>
      <c r="B38" s="2"/>
      <c r="C38" s="2"/>
      <c r="D38" s="16">
        <f>SUM(D3:D37)</f>
        <v>0</v>
      </c>
      <c r="E38" s="16">
        <f t="shared" ref="E38:R38" si="10">SUM(E3:E37)</f>
        <v>0</v>
      </c>
      <c r="F38" s="16">
        <f t="shared" si="10"/>
        <v>0</v>
      </c>
      <c r="G38" s="16">
        <f t="shared" si="10"/>
        <v>0</v>
      </c>
      <c r="H38" s="16">
        <f t="shared" si="10"/>
        <v>0</v>
      </c>
      <c r="I38" s="16">
        <f t="shared" si="10"/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0</v>
      </c>
      <c r="P38" s="16">
        <f t="shared" si="10"/>
        <v>0</v>
      </c>
      <c r="Q38" s="16">
        <f t="shared" si="10"/>
        <v>0</v>
      </c>
      <c r="R38" s="16">
        <f t="shared" si="10"/>
        <v>3580000</v>
      </c>
      <c r="S38" s="16"/>
      <c r="T38" s="17"/>
    </row>
    <row r="41" spans="1:20" x14ac:dyDescent="0.3">
      <c r="A41" s="4">
        <v>46326</v>
      </c>
      <c r="B41" s="4"/>
      <c r="C41" s="4"/>
      <c r="D41" s="65" t="s">
        <v>93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72" x14ac:dyDescent="0.3">
      <c r="A42" s="53" t="s">
        <v>38</v>
      </c>
      <c r="B42" s="53" t="s">
        <v>171</v>
      </c>
      <c r="C42" s="53" t="s">
        <v>187</v>
      </c>
      <c r="D42" s="55" t="s">
        <v>55</v>
      </c>
      <c r="E42" s="55" t="s">
        <v>39</v>
      </c>
      <c r="F42" s="55" t="s">
        <v>40</v>
      </c>
      <c r="G42" s="55" t="s">
        <v>53</v>
      </c>
      <c r="H42" s="55" t="s">
        <v>36</v>
      </c>
      <c r="I42" s="55" t="s">
        <v>208</v>
      </c>
      <c r="J42" s="55" t="s">
        <v>56</v>
      </c>
      <c r="K42" s="55" t="s">
        <v>41</v>
      </c>
      <c r="L42" s="55" t="s">
        <v>42</v>
      </c>
      <c r="M42" s="55" t="s">
        <v>54</v>
      </c>
      <c r="N42" s="55" t="s">
        <v>43</v>
      </c>
      <c r="O42" s="55" t="s">
        <v>44</v>
      </c>
      <c r="P42" s="55" t="s">
        <v>45</v>
      </c>
      <c r="Q42" s="55" t="s">
        <v>46</v>
      </c>
      <c r="R42" s="53" t="s">
        <v>47</v>
      </c>
      <c r="S42" s="53" t="s">
        <v>48</v>
      </c>
      <c r="T42" s="55" t="s">
        <v>35</v>
      </c>
    </row>
    <row r="43" spans="1:20" x14ac:dyDescent="0.3">
      <c r="A43" s="1" t="s">
        <v>58</v>
      </c>
      <c r="B43" s="40">
        <v>45475</v>
      </c>
      <c r="C43" s="64">
        <f>$A$1-B43</f>
        <v>851</v>
      </c>
      <c r="D43" s="7"/>
      <c r="E43" s="7"/>
      <c r="F43" s="7"/>
      <c r="G43" s="7"/>
      <c r="H43" s="7"/>
      <c r="I43" s="7"/>
      <c r="J43" s="7">
        <f>D43*6%/12</f>
        <v>0</v>
      </c>
      <c r="K43" s="7">
        <f>E43*10%/12</f>
        <v>0</v>
      </c>
      <c r="L43" s="7">
        <f>F43*12%/12</f>
        <v>0</v>
      </c>
      <c r="M43" s="7">
        <f>G43*12%/12</f>
        <v>0</v>
      </c>
      <c r="N43" s="7">
        <f>H43*4%/12</f>
        <v>0</v>
      </c>
      <c r="O43" s="7">
        <f>I43*6.5%</f>
        <v>0</v>
      </c>
      <c r="P43" s="7">
        <f>J43+K43+L43+M43+N43+O43</f>
        <v>0</v>
      </c>
      <c r="Q43" s="7"/>
      <c r="R43" s="7">
        <f>IF(C43&gt;730,195000,IF(C43&gt;545,180000,IF(C43&gt;455,165000,IF(C43&gt;=1,150000,0))))</f>
        <v>195000</v>
      </c>
      <c r="S43" s="7"/>
      <c r="T43" s="30">
        <f>P43/R43</f>
        <v>0</v>
      </c>
    </row>
    <row r="44" spans="1:20" x14ac:dyDescent="0.3">
      <c r="A44" s="1" t="s">
        <v>189</v>
      </c>
      <c r="B44" s="40">
        <v>45962</v>
      </c>
      <c r="C44" s="64">
        <f t="shared" ref="C44:C62" si="11">$A$1-B44</f>
        <v>364</v>
      </c>
      <c r="D44" s="7"/>
      <c r="E44" s="7"/>
      <c r="F44" s="7"/>
      <c r="G44" s="7"/>
      <c r="H44" s="7"/>
      <c r="I44" s="7"/>
      <c r="J44" s="7">
        <f t="shared" ref="J44:J62" si="12">D44*6%/12</f>
        <v>0</v>
      </c>
      <c r="K44" s="7">
        <f t="shared" ref="K44:K62" si="13">E44*10%/12</f>
        <v>0</v>
      </c>
      <c r="L44" s="7">
        <f t="shared" ref="L44:M59" si="14">F44*12%/12</f>
        <v>0</v>
      </c>
      <c r="M44" s="7">
        <f>G44*12%/12</f>
        <v>0</v>
      </c>
      <c r="N44" s="7">
        <f t="shared" ref="N44:N62" si="15">H44*4%/12</f>
        <v>0</v>
      </c>
      <c r="O44" s="7">
        <f t="shared" ref="O44:O62" si="16">I44*6.5%</f>
        <v>0</v>
      </c>
      <c r="P44" s="7">
        <f t="shared" ref="P44:P62" si="17">J44+K44+L44+M44+N44+O44</f>
        <v>0</v>
      </c>
      <c r="Q44" s="7"/>
      <c r="R44" s="7">
        <f t="shared" ref="R44:R62" si="18">IF(C44&gt;730,195000,IF(C44&gt;545,180000,IF(C44&gt;455,165000,IF(C44&gt;=1,150000,0))))</f>
        <v>150000</v>
      </c>
      <c r="S44" s="7"/>
      <c r="T44" s="30">
        <f t="shared" ref="T44:T62" si="19">P44/R44</f>
        <v>0</v>
      </c>
    </row>
    <row r="45" spans="1:20" x14ac:dyDescent="0.3">
      <c r="A45" s="1" t="s">
        <v>190</v>
      </c>
      <c r="B45" s="40">
        <v>44921</v>
      </c>
      <c r="C45" s="64">
        <f t="shared" si="11"/>
        <v>1405</v>
      </c>
      <c r="D45" s="7"/>
      <c r="E45" s="7"/>
      <c r="F45" s="7"/>
      <c r="G45" s="7"/>
      <c r="H45" s="7"/>
      <c r="I45" s="7"/>
      <c r="J45" s="7">
        <f t="shared" si="12"/>
        <v>0</v>
      </c>
      <c r="K45" s="7">
        <f t="shared" si="13"/>
        <v>0</v>
      </c>
      <c r="L45" s="7">
        <f t="shared" si="14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7">
        <f t="shared" si="17"/>
        <v>0</v>
      </c>
      <c r="Q45" s="7"/>
      <c r="R45" s="7">
        <f t="shared" si="18"/>
        <v>195000</v>
      </c>
      <c r="S45" s="7"/>
      <c r="T45" s="30">
        <f t="shared" si="19"/>
        <v>0</v>
      </c>
    </row>
    <row r="46" spans="1:20" x14ac:dyDescent="0.3">
      <c r="A46" s="1" t="s">
        <v>191</v>
      </c>
      <c r="B46" s="40">
        <v>44901</v>
      </c>
      <c r="C46" s="64">
        <f t="shared" si="11"/>
        <v>1425</v>
      </c>
      <c r="D46" s="7"/>
      <c r="E46" s="7"/>
      <c r="F46" s="7"/>
      <c r="G46" s="7"/>
      <c r="H46" s="7"/>
      <c r="I46" s="7"/>
      <c r="J46" s="7">
        <f t="shared" si="12"/>
        <v>0</v>
      </c>
      <c r="K46" s="7">
        <f t="shared" si="13"/>
        <v>0</v>
      </c>
      <c r="L46" s="7">
        <f t="shared" si="14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7">
        <f t="shared" si="17"/>
        <v>0</v>
      </c>
      <c r="Q46" s="7"/>
      <c r="R46" s="7">
        <f t="shared" si="18"/>
        <v>195000</v>
      </c>
      <c r="S46" s="7"/>
      <c r="T46" s="30">
        <f t="shared" si="19"/>
        <v>0</v>
      </c>
    </row>
    <row r="47" spans="1:20" x14ac:dyDescent="0.3">
      <c r="A47" s="1" t="s">
        <v>192</v>
      </c>
      <c r="B47" s="40">
        <v>45506</v>
      </c>
      <c r="C47" s="64">
        <f t="shared" si="11"/>
        <v>820</v>
      </c>
      <c r="D47" s="7"/>
      <c r="E47" s="7"/>
      <c r="F47" s="7"/>
      <c r="G47" s="7"/>
      <c r="H47" s="7"/>
      <c r="I47" s="7"/>
      <c r="J47" s="7">
        <f t="shared" si="12"/>
        <v>0</v>
      </c>
      <c r="K47" s="7">
        <f t="shared" si="13"/>
        <v>0</v>
      </c>
      <c r="L47" s="7">
        <f t="shared" si="14"/>
        <v>0</v>
      </c>
      <c r="M47" s="7">
        <f t="shared" si="14"/>
        <v>0</v>
      </c>
      <c r="N47" s="7">
        <f t="shared" si="15"/>
        <v>0</v>
      </c>
      <c r="O47" s="7">
        <f t="shared" si="16"/>
        <v>0</v>
      </c>
      <c r="P47" s="7">
        <f t="shared" si="17"/>
        <v>0</v>
      </c>
      <c r="Q47" s="7"/>
      <c r="R47" s="7">
        <f t="shared" si="18"/>
        <v>195000</v>
      </c>
      <c r="S47" s="7"/>
      <c r="T47" s="30">
        <f t="shared" si="19"/>
        <v>0</v>
      </c>
    </row>
    <row r="48" spans="1:20" x14ac:dyDescent="0.3">
      <c r="A48" s="1" t="s">
        <v>193</v>
      </c>
      <c r="B48" s="40">
        <v>45506</v>
      </c>
      <c r="C48" s="64">
        <f t="shared" si="11"/>
        <v>820</v>
      </c>
      <c r="D48" s="7"/>
      <c r="E48" s="7"/>
      <c r="F48" s="7"/>
      <c r="G48" s="7"/>
      <c r="H48" s="7"/>
      <c r="I48" s="7"/>
      <c r="J48" s="7">
        <f t="shared" si="12"/>
        <v>0</v>
      </c>
      <c r="K48" s="7">
        <f t="shared" si="13"/>
        <v>0</v>
      </c>
      <c r="L48" s="7">
        <f t="shared" si="14"/>
        <v>0</v>
      </c>
      <c r="M48" s="7">
        <f t="shared" si="14"/>
        <v>0</v>
      </c>
      <c r="N48" s="7">
        <f t="shared" si="15"/>
        <v>0</v>
      </c>
      <c r="O48" s="7">
        <f t="shared" si="16"/>
        <v>0</v>
      </c>
      <c r="P48" s="7">
        <f t="shared" si="17"/>
        <v>0</v>
      </c>
      <c r="Q48" s="7"/>
      <c r="R48" s="7">
        <f t="shared" si="18"/>
        <v>195000</v>
      </c>
      <c r="S48" s="7"/>
      <c r="T48" s="30">
        <f t="shared" si="19"/>
        <v>0</v>
      </c>
    </row>
    <row r="49" spans="1:20" x14ac:dyDescent="0.3">
      <c r="A49" s="1" t="s">
        <v>194</v>
      </c>
      <c r="B49" s="40">
        <v>45962</v>
      </c>
      <c r="C49" s="64">
        <f t="shared" si="11"/>
        <v>364</v>
      </c>
      <c r="D49" s="7"/>
      <c r="E49" s="7"/>
      <c r="F49" s="7"/>
      <c r="G49" s="7"/>
      <c r="H49" s="7"/>
      <c r="I49" s="7"/>
      <c r="J49" s="7">
        <f t="shared" si="12"/>
        <v>0</v>
      </c>
      <c r="K49" s="7">
        <f t="shared" si="13"/>
        <v>0</v>
      </c>
      <c r="L49" s="7">
        <f t="shared" si="14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7">
        <f t="shared" si="17"/>
        <v>0</v>
      </c>
      <c r="Q49" s="7"/>
      <c r="R49" s="7">
        <f t="shared" si="18"/>
        <v>150000</v>
      </c>
      <c r="S49" s="7"/>
      <c r="T49" s="30">
        <f t="shared" si="19"/>
        <v>0</v>
      </c>
    </row>
    <row r="50" spans="1:20" x14ac:dyDescent="0.3">
      <c r="A50" s="1" t="s">
        <v>195</v>
      </c>
      <c r="B50" s="40">
        <v>45475</v>
      </c>
      <c r="C50" s="64">
        <f t="shared" si="11"/>
        <v>851</v>
      </c>
      <c r="D50" s="7"/>
      <c r="E50" s="7"/>
      <c r="F50" s="7"/>
      <c r="G50" s="7"/>
      <c r="H50" s="7"/>
      <c r="I50" s="7"/>
      <c r="J50" s="7">
        <f t="shared" si="12"/>
        <v>0</v>
      </c>
      <c r="K50" s="7">
        <f t="shared" si="13"/>
        <v>0</v>
      </c>
      <c r="L50" s="7">
        <f t="shared" si="14"/>
        <v>0</v>
      </c>
      <c r="M50" s="7">
        <f t="shared" si="14"/>
        <v>0</v>
      </c>
      <c r="N50" s="7">
        <f t="shared" si="15"/>
        <v>0</v>
      </c>
      <c r="O50" s="7">
        <f t="shared" si="16"/>
        <v>0</v>
      </c>
      <c r="P50" s="7">
        <f t="shared" si="17"/>
        <v>0</v>
      </c>
      <c r="Q50" s="7"/>
      <c r="R50" s="7">
        <f t="shared" si="18"/>
        <v>195000</v>
      </c>
      <c r="S50" s="7"/>
      <c r="T50" s="30">
        <f t="shared" si="19"/>
        <v>0</v>
      </c>
    </row>
    <row r="51" spans="1:20" x14ac:dyDescent="0.3">
      <c r="A51" s="1" t="s">
        <v>196</v>
      </c>
      <c r="B51" s="40">
        <v>45962</v>
      </c>
      <c r="C51" s="64">
        <f t="shared" si="11"/>
        <v>364</v>
      </c>
      <c r="D51" s="7"/>
      <c r="E51" s="7"/>
      <c r="F51" s="7"/>
      <c r="G51" s="7"/>
      <c r="H51" s="7"/>
      <c r="I51" s="7"/>
      <c r="J51" s="7">
        <f t="shared" si="12"/>
        <v>0</v>
      </c>
      <c r="K51" s="7">
        <f t="shared" si="13"/>
        <v>0</v>
      </c>
      <c r="L51" s="7">
        <f t="shared" si="14"/>
        <v>0</v>
      </c>
      <c r="M51" s="7">
        <f t="shared" si="14"/>
        <v>0</v>
      </c>
      <c r="N51" s="7">
        <f t="shared" si="15"/>
        <v>0</v>
      </c>
      <c r="O51" s="7">
        <f t="shared" si="16"/>
        <v>0</v>
      </c>
      <c r="P51" s="7">
        <f t="shared" si="17"/>
        <v>0</v>
      </c>
      <c r="Q51" s="7"/>
      <c r="R51" s="7">
        <f t="shared" si="18"/>
        <v>150000</v>
      </c>
      <c r="S51" s="7"/>
      <c r="T51" s="30">
        <f t="shared" si="19"/>
        <v>0</v>
      </c>
    </row>
    <row r="52" spans="1:20" x14ac:dyDescent="0.3">
      <c r="A52" s="1" t="s">
        <v>197</v>
      </c>
      <c r="B52" s="40">
        <v>44995</v>
      </c>
      <c r="C52" s="64">
        <f t="shared" si="11"/>
        <v>1331</v>
      </c>
      <c r="D52" s="7"/>
      <c r="E52" s="7"/>
      <c r="F52" s="7"/>
      <c r="G52" s="7"/>
      <c r="H52" s="7"/>
      <c r="I52" s="7"/>
      <c r="J52" s="7">
        <f t="shared" si="12"/>
        <v>0</v>
      </c>
      <c r="K52" s="7">
        <f t="shared" si="13"/>
        <v>0</v>
      </c>
      <c r="L52" s="7">
        <f t="shared" si="14"/>
        <v>0</v>
      </c>
      <c r="M52" s="7">
        <f t="shared" si="14"/>
        <v>0</v>
      </c>
      <c r="N52" s="7">
        <f t="shared" si="15"/>
        <v>0</v>
      </c>
      <c r="O52" s="7">
        <f t="shared" si="16"/>
        <v>0</v>
      </c>
      <c r="P52" s="7">
        <f t="shared" si="17"/>
        <v>0</v>
      </c>
      <c r="Q52" s="7"/>
      <c r="R52" s="7">
        <f t="shared" si="18"/>
        <v>195000</v>
      </c>
      <c r="S52" s="7"/>
      <c r="T52" s="30">
        <f t="shared" si="19"/>
        <v>0</v>
      </c>
    </row>
    <row r="53" spans="1:20" x14ac:dyDescent="0.3">
      <c r="A53" s="1" t="s">
        <v>198</v>
      </c>
      <c r="B53" s="40">
        <v>45962</v>
      </c>
      <c r="C53" s="64">
        <f t="shared" si="11"/>
        <v>364</v>
      </c>
      <c r="D53" s="7"/>
      <c r="E53" s="7"/>
      <c r="F53" s="7"/>
      <c r="G53" s="7"/>
      <c r="H53" s="7"/>
      <c r="I53" s="7"/>
      <c r="J53" s="7">
        <f t="shared" si="12"/>
        <v>0</v>
      </c>
      <c r="K53" s="7">
        <f t="shared" si="13"/>
        <v>0</v>
      </c>
      <c r="L53" s="7">
        <f t="shared" si="14"/>
        <v>0</v>
      </c>
      <c r="M53" s="7">
        <f t="shared" si="14"/>
        <v>0</v>
      </c>
      <c r="N53" s="7">
        <f t="shared" si="15"/>
        <v>0</v>
      </c>
      <c r="O53" s="7">
        <f t="shared" si="16"/>
        <v>0</v>
      </c>
      <c r="P53" s="7">
        <f t="shared" si="17"/>
        <v>0</v>
      </c>
      <c r="Q53" s="7"/>
      <c r="R53" s="7">
        <f t="shared" si="18"/>
        <v>150000</v>
      </c>
      <c r="S53" s="7"/>
      <c r="T53" s="30">
        <f t="shared" si="19"/>
        <v>0</v>
      </c>
    </row>
    <row r="54" spans="1:20" x14ac:dyDescent="0.3">
      <c r="A54" s="1" t="s">
        <v>199</v>
      </c>
      <c r="B54" s="40">
        <v>45506</v>
      </c>
      <c r="C54" s="64">
        <f t="shared" si="11"/>
        <v>820</v>
      </c>
      <c r="D54" s="7"/>
      <c r="E54" s="7"/>
      <c r="F54" s="7"/>
      <c r="G54" s="7"/>
      <c r="H54" s="7"/>
      <c r="I54" s="7"/>
      <c r="J54" s="7">
        <f t="shared" si="12"/>
        <v>0</v>
      </c>
      <c r="K54" s="7">
        <f t="shared" si="13"/>
        <v>0</v>
      </c>
      <c r="L54" s="7">
        <f t="shared" si="14"/>
        <v>0</v>
      </c>
      <c r="M54" s="7">
        <f t="shared" si="14"/>
        <v>0</v>
      </c>
      <c r="N54" s="7">
        <f t="shared" si="15"/>
        <v>0</v>
      </c>
      <c r="O54" s="7">
        <f t="shared" si="16"/>
        <v>0</v>
      </c>
      <c r="P54" s="7">
        <f t="shared" si="17"/>
        <v>0</v>
      </c>
      <c r="Q54" s="7"/>
      <c r="R54" s="7">
        <f t="shared" si="18"/>
        <v>195000</v>
      </c>
      <c r="S54" s="7"/>
      <c r="T54" s="30">
        <f t="shared" si="19"/>
        <v>0</v>
      </c>
    </row>
    <row r="55" spans="1:20" x14ac:dyDescent="0.3">
      <c r="A55" s="1" t="s">
        <v>200</v>
      </c>
      <c r="B55" s="40">
        <v>45962</v>
      </c>
      <c r="C55" s="64">
        <f t="shared" si="11"/>
        <v>364</v>
      </c>
      <c r="D55" s="7"/>
      <c r="E55" s="7"/>
      <c r="F55" s="7"/>
      <c r="G55" s="7"/>
      <c r="H55" s="7"/>
      <c r="I55" s="7"/>
      <c r="J55" s="7">
        <f t="shared" si="12"/>
        <v>0</v>
      </c>
      <c r="K55" s="7">
        <f t="shared" si="13"/>
        <v>0</v>
      </c>
      <c r="L55" s="7">
        <f t="shared" si="14"/>
        <v>0</v>
      </c>
      <c r="M55" s="7">
        <f t="shared" si="14"/>
        <v>0</v>
      </c>
      <c r="N55" s="7">
        <f t="shared" si="15"/>
        <v>0</v>
      </c>
      <c r="O55" s="7">
        <f t="shared" si="16"/>
        <v>0</v>
      </c>
      <c r="P55" s="7">
        <f t="shared" si="17"/>
        <v>0</v>
      </c>
      <c r="Q55" s="7"/>
      <c r="R55" s="7">
        <f t="shared" si="18"/>
        <v>150000</v>
      </c>
      <c r="S55" s="7"/>
      <c r="T55" s="30">
        <f t="shared" si="19"/>
        <v>0</v>
      </c>
    </row>
    <row r="56" spans="1:20" x14ac:dyDescent="0.3">
      <c r="A56" s="1" t="s">
        <v>201</v>
      </c>
      <c r="B56" s="40">
        <v>45962</v>
      </c>
      <c r="C56" s="64">
        <f t="shared" si="11"/>
        <v>364</v>
      </c>
      <c r="D56" s="7"/>
      <c r="E56" s="7"/>
      <c r="F56" s="7"/>
      <c r="G56" s="7"/>
      <c r="H56" s="7"/>
      <c r="I56" s="7"/>
      <c r="J56" s="7">
        <f t="shared" si="12"/>
        <v>0</v>
      </c>
      <c r="K56" s="7">
        <f t="shared" si="13"/>
        <v>0</v>
      </c>
      <c r="L56" s="7">
        <f t="shared" si="14"/>
        <v>0</v>
      </c>
      <c r="M56" s="7">
        <f t="shared" si="14"/>
        <v>0</v>
      </c>
      <c r="N56" s="7">
        <f t="shared" si="15"/>
        <v>0</v>
      </c>
      <c r="O56" s="7">
        <f t="shared" si="16"/>
        <v>0</v>
      </c>
      <c r="P56" s="7">
        <f t="shared" si="17"/>
        <v>0</v>
      </c>
      <c r="Q56" s="7"/>
      <c r="R56" s="7">
        <f t="shared" si="18"/>
        <v>150000</v>
      </c>
      <c r="S56" s="7"/>
      <c r="T56" s="30">
        <f t="shared" si="19"/>
        <v>0</v>
      </c>
    </row>
    <row r="57" spans="1:20" x14ac:dyDescent="0.3">
      <c r="A57" s="1" t="s">
        <v>202</v>
      </c>
      <c r="B57" s="40">
        <v>44901</v>
      </c>
      <c r="C57" s="64">
        <f t="shared" si="11"/>
        <v>1425</v>
      </c>
      <c r="D57" s="7"/>
      <c r="E57" s="7"/>
      <c r="F57" s="7"/>
      <c r="G57" s="7"/>
      <c r="H57" s="7"/>
      <c r="I57" s="7"/>
      <c r="J57" s="7">
        <f t="shared" si="12"/>
        <v>0</v>
      </c>
      <c r="K57" s="7">
        <f t="shared" si="13"/>
        <v>0</v>
      </c>
      <c r="L57" s="7">
        <f t="shared" si="14"/>
        <v>0</v>
      </c>
      <c r="M57" s="7">
        <f t="shared" si="14"/>
        <v>0</v>
      </c>
      <c r="N57" s="7">
        <f t="shared" si="15"/>
        <v>0</v>
      </c>
      <c r="O57" s="7">
        <f t="shared" si="16"/>
        <v>0</v>
      </c>
      <c r="P57" s="7">
        <f t="shared" si="17"/>
        <v>0</v>
      </c>
      <c r="Q57" s="7"/>
      <c r="R57" s="7">
        <f t="shared" si="18"/>
        <v>195000</v>
      </c>
      <c r="S57" s="7"/>
      <c r="T57" s="30">
        <f t="shared" si="19"/>
        <v>0</v>
      </c>
    </row>
    <row r="58" spans="1:20" x14ac:dyDescent="0.3">
      <c r="A58" s="1" t="s">
        <v>203</v>
      </c>
      <c r="B58" s="40">
        <v>44901</v>
      </c>
      <c r="C58" s="64">
        <f t="shared" si="11"/>
        <v>1425</v>
      </c>
      <c r="D58" s="7"/>
      <c r="E58" s="7"/>
      <c r="F58" s="7"/>
      <c r="G58" s="7"/>
      <c r="H58" s="7"/>
      <c r="I58" s="7"/>
      <c r="J58" s="7">
        <f t="shared" si="12"/>
        <v>0</v>
      </c>
      <c r="K58" s="7">
        <f t="shared" si="13"/>
        <v>0</v>
      </c>
      <c r="L58" s="7">
        <f t="shared" si="14"/>
        <v>0</v>
      </c>
      <c r="M58" s="7">
        <f t="shared" si="14"/>
        <v>0</v>
      </c>
      <c r="N58" s="7">
        <f t="shared" si="15"/>
        <v>0</v>
      </c>
      <c r="O58" s="7">
        <f t="shared" si="16"/>
        <v>0</v>
      </c>
      <c r="P58" s="7">
        <f t="shared" si="17"/>
        <v>0</v>
      </c>
      <c r="Q58" s="7"/>
      <c r="R58" s="7">
        <f t="shared" si="18"/>
        <v>195000</v>
      </c>
      <c r="S58" s="7"/>
      <c r="T58" s="30">
        <f t="shared" si="19"/>
        <v>0</v>
      </c>
    </row>
    <row r="59" spans="1:20" x14ac:dyDescent="0.3">
      <c r="A59" s="1" t="s">
        <v>204</v>
      </c>
      <c r="B59" s="40">
        <v>45962</v>
      </c>
      <c r="C59" s="64">
        <f t="shared" si="11"/>
        <v>364</v>
      </c>
      <c r="D59" s="7"/>
      <c r="E59" s="7"/>
      <c r="F59" s="7"/>
      <c r="G59" s="7"/>
      <c r="H59" s="7"/>
      <c r="I59" s="7"/>
      <c r="J59" s="7">
        <f t="shared" si="12"/>
        <v>0</v>
      </c>
      <c r="K59" s="7">
        <f t="shared" si="13"/>
        <v>0</v>
      </c>
      <c r="L59" s="7">
        <f t="shared" si="14"/>
        <v>0</v>
      </c>
      <c r="M59" s="7">
        <f t="shared" si="14"/>
        <v>0</v>
      </c>
      <c r="N59" s="7">
        <f t="shared" si="15"/>
        <v>0</v>
      </c>
      <c r="O59" s="7">
        <f t="shared" si="16"/>
        <v>0</v>
      </c>
      <c r="P59" s="7">
        <f t="shared" si="17"/>
        <v>0</v>
      </c>
      <c r="Q59" s="7"/>
      <c r="R59" s="7">
        <f t="shared" si="18"/>
        <v>150000</v>
      </c>
      <c r="S59" s="7"/>
      <c r="T59" s="30">
        <f t="shared" si="19"/>
        <v>0</v>
      </c>
    </row>
    <row r="60" spans="1:20" x14ac:dyDescent="0.3">
      <c r="A60" s="1" t="s">
        <v>205</v>
      </c>
      <c r="B60" s="40">
        <v>45962</v>
      </c>
      <c r="C60" s="64">
        <f t="shared" si="11"/>
        <v>364</v>
      </c>
      <c r="D60" s="7"/>
      <c r="E60" s="7"/>
      <c r="F60" s="7"/>
      <c r="G60" s="7"/>
      <c r="H60" s="7"/>
      <c r="I60" s="7"/>
      <c r="J60" s="7">
        <f t="shared" si="12"/>
        <v>0</v>
      </c>
      <c r="K60" s="7">
        <f t="shared" si="13"/>
        <v>0</v>
      </c>
      <c r="L60" s="7">
        <f t="shared" ref="L60:M65" si="20">F60*12%/12</f>
        <v>0</v>
      </c>
      <c r="M60" s="7">
        <f t="shared" si="20"/>
        <v>0</v>
      </c>
      <c r="N60" s="7">
        <f t="shared" si="15"/>
        <v>0</v>
      </c>
      <c r="O60" s="7">
        <f t="shared" si="16"/>
        <v>0</v>
      </c>
      <c r="P60" s="7">
        <f t="shared" si="17"/>
        <v>0</v>
      </c>
      <c r="Q60" s="7"/>
      <c r="R60" s="7">
        <f t="shared" si="18"/>
        <v>150000</v>
      </c>
      <c r="S60" s="7"/>
      <c r="T60" s="30">
        <f t="shared" si="19"/>
        <v>0</v>
      </c>
    </row>
    <row r="61" spans="1:20" x14ac:dyDescent="0.3">
      <c r="A61" s="1" t="s">
        <v>206</v>
      </c>
      <c r="B61" s="40">
        <v>45962</v>
      </c>
      <c r="C61" s="64">
        <f t="shared" si="11"/>
        <v>364</v>
      </c>
      <c r="D61" s="7"/>
      <c r="E61" s="7"/>
      <c r="F61" s="7"/>
      <c r="G61" s="7"/>
      <c r="H61" s="7"/>
      <c r="I61" s="7"/>
      <c r="J61" s="7">
        <f t="shared" si="12"/>
        <v>0</v>
      </c>
      <c r="K61" s="7">
        <f t="shared" si="13"/>
        <v>0</v>
      </c>
      <c r="L61" s="7">
        <f t="shared" si="20"/>
        <v>0</v>
      </c>
      <c r="M61" s="7">
        <f t="shared" si="20"/>
        <v>0</v>
      </c>
      <c r="N61" s="7">
        <f t="shared" si="15"/>
        <v>0</v>
      </c>
      <c r="O61" s="7">
        <f t="shared" si="16"/>
        <v>0</v>
      </c>
      <c r="P61" s="7">
        <f t="shared" si="17"/>
        <v>0</v>
      </c>
      <c r="Q61" s="7"/>
      <c r="R61" s="7">
        <f t="shared" si="18"/>
        <v>150000</v>
      </c>
      <c r="S61" s="7"/>
      <c r="T61" s="30">
        <f t="shared" si="19"/>
        <v>0</v>
      </c>
    </row>
    <row r="62" spans="1:20" x14ac:dyDescent="0.3">
      <c r="A62" s="1" t="s">
        <v>207</v>
      </c>
      <c r="B62" s="40">
        <v>45962</v>
      </c>
      <c r="C62" s="64">
        <f t="shared" si="11"/>
        <v>364</v>
      </c>
      <c r="D62" s="7"/>
      <c r="E62" s="7"/>
      <c r="F62" s="7"/>
      <c r="G62" s="7"/>
      <c r="H62" s="7"/>
      <c r="I62" s="7"/>
      <c r="J62" s="7">
        <f t="shared" si="12"/>
        <v>0</v>
      </c>
      <c r="K62" s="7">
        <f t="shared" si="13"/>
        <v>0</v>
      </c>
      <c r="L62" s="7">
        <f t="shared" si="20"/>
        <v>0</v>
      </c>
      <c r="M62" s="7">
        <f t="shared" si="20"/>
        <v>0</v>
      </c>
      <c r="N62" s="7">
        <f t="shared" si="15"/>
        <v>0</v>
      </c>
      <c r="O62" s="7">
        <f t="shared" si="16"/>
        <v>0</v>
      </c>
      <c r="P62" s="7">
        <f t="shared" si="17"/>
        <v>0</v>
      </c>
      <c r="Q62" s="7"/>
      <c r="R62" s="7">
        <f t="shared" si="18"/>
        <v>150000</v>
      </c>
      <c r="S62" s="7"/>
      <c r="T62" s="30">
        <f t="shared" si="19"/>
        <v>0</v>
      </c>
    </row>
    <row r="63" spans="1:20" x14ac:dyDescent="0.3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0"/>
    </row>
    <row r="64" spans="1:20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0"/>
    </row>
    <row r="65" spans="1:20" x14ac:dyDescent="0.3">
      <c r="A65" s="2" t="s">
        <v>14</v>
      </c>
      <c r="B65" s="2"/>
      <c r="C65" s="2"/>
      <c r="D65" s="10">
        <f>SUM(D43:D64)</f>
        <v>0</v>
      </c>
      <c r="E65" s="10">
        <f t="shared" ref="E65:R65" si="21">SUM(E43:E64)</f>
        <v>0</v>
      </c>
      <c r="F65" s="10">
        <f t="shared" si="21"/>
        <v>0</v>
      </c>
      <c r="G65" s="10">
        <f t="shared" si="21"/>
        <v>0</v>
      </c>
      <c r="H65" s="10">
        <f t="shared" si="21"/>
        <v>0</v>
      </c>
      <c r="I65" s="10">
        <f t="shared" si="21"/>
        <v>0</v>
      </c>
      <c r="J65" s="10">
        <f t="shared" si="21"/>
        <v>0</v>
      </c>
      <c r="K65" s="10">
        <f t="shared" si="21"/>
        <v>0</v>
      </c>
      <c r="L65" s="10">
        <f t="shared" si="21"/>
        <v>0</v>
      </c>
      <c r="M65" s="10">
        <f t="shared" si="21"/>
        <v>0</v>
      </c>
      <c r="N65" s="10">
        <f t="shared" si="21"/>
        <v>0</v>
      </c>
      <c r="O65" s="10">
        <f t="shared" si="21"/>
        <v>0</v>
      </c>
      <c r="P65" s="10">
        <f t="shared" si="21"/>
        <v>0</v>
      </c>
      <c r="Q65" s="10">
        <f t="shared" si="21"/>
        <v>0</v>
      </c>
      <c r="R65" s="10">
        <f t="shared" si="21"/>
        <v>3450000</v>
      </c>
      <c r="S65" s="10"/>
      <c r="T65" s="31"/>
    </row>
  </sheetData>
  <mergeCells count="2">
    <mergeCell ref="D1:T1"/>
    <mergeCell ref="D41:T41"/>
  </mergeCells>
  <conditionalFormatting sqref="A34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16</vt:i4>
      </vt:variant>
    </vt:vector>
  </HeadingPairs>
  <TitlesOfParts>
    <vt:vector size="38" baseType="lpstr">
      <vt:lpstr>Sheet1</vt:lpstr>
      <vt:lpstr>Sheet7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TOTAL</vt:lpstr>
      <vt:lpstr>BR TARGET</vt:lpstr>
      <vt:lpstr>BR RANK</vt:lpstr>
      <vt:lpstr>Sheet2</vt:lpstr>
      <vt:lpstr>STAFF TARGET</vt:lpstr>
      <vt:lpstr>STAFF RANK</vt:lpstr>
      <vt:lpstr>Sheet3</vt:lpstr>
      <vt:lpstr>MFN</vt:lpstr>
      <vt:lpstr>APR!Print_Area</vt:lpstr>
      <vt:lpstr>AUG!Print_Area</vt:lpstr>
      <vt:lpstr>'BR TARGET'!Print_Area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Sheet3!Print_Area</vt:lpstr>
      <vt:lpstr>Sheet7!Print_Area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KLM</dc:creator>
  <cp:lastModifiedBy>KLM</cp:lastModifiedBy>
  <cp:lastPrinted>2026-05-26T10:33:01Z</cp:lastPrinted>
  <dcterms:created xsi:type="dcterms:W3CDTF">2015-06-05T18:17:20Z</dcterms:created>
  <dcterms:modified xsi:type="dcterms:W3CDTF">2026-05-27T04:04:22Z</dcterms:modified>
</cp:coreProperties>
</file>